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8520" yWindow="-120" windowWidth="20730" windowHeight="11760" tabRatio="866"/>
  </bookViews>
  <sheets>
    <sheet name="ANEXO II - FORM PROPOSTA PREÇO" sheetId="39" r:id="rId1"/>
    <sheet name="1 - Assistente de M. de Veículo" sheetId="33" r:id="rId2"/>
    <sheet name="2 - Motorista 1 - Automóvel" sheetId="35" r:id="rId3"/>
    <sheet name="3 - Motorista  Micro-ônibus" sheetId="41" r:id="rId4"/>
    <sheet name="4 - Motorista M. Ônibus Noturno" sheetId="45" r:id="rId5"/>
    <sheet name="5 - Motorista de Ônibus" sheetId="43" r:id="rId6"/>
    <sheet name="6 - Supervisor" sheetId="37" r:id="rId7"/>
    <sheet name="1 - HE - A. Manutenção" sheetId="34" r:id="rId8"/>
    <sheet name="2 - HE - Motorista 1 - Auto" sheetId="36" r:id="rId9"/>
    <sheet name="3 - HE - Mot. 2 - Mic. ônibus" sheetId="42" r:id="rId10"/>
    <sheet name="4 - HE - M. Micro Noturno" sheetId="46" r:id="rId11"/>
    <sheet name="5 - HE - Motorista de Ônibus" sheetId="44" r:id="rId12"/>
    <sheet name="6 - HE - Supervisor" sheetId="38" r:id="rId13"/>
    <sheet name="UNIFORMES_EQUIPAMENTOS" sheetId="40" r:id="rId14"/>
    <sheet name="Plan1" sheetId="47" r:id="rId15"/>
  </sheets>
  <definedNames>
    <definedName name="_xlnm.Print_Area" localSheetId="1">'1 - Assistente de M. de Veículo'!$A$1:$I$107</definedName>
    <definedName name="_xlnm.Print_Area" localSheetId="7">'1 - HE - A. Manutenção'!$A$1:$I$70</definedName>
    <definedName name="_xlnm.Print_Area" localSheetId="8">'2 - HE - Motorista 1 - Auto'!$A$1:$I$73</definedName>
    <definedName name="_xlnm.Print_Area" localSheetId="2">'2 - Motorista 1 - Automóvel'!$B$1:$I$109</definedName>
    <definedName name="_xlnm.Print_Area" localSheetId="12">'6 - HE - Supervisor'!$A$1:$I$73</definedName>
    <definedName name="_xlnm.Print_Area" localSheetId="6">'6 - Supervisor'!$A$1:$I$105</definedName>
  </definedNames>
  <calcPr calcId="125725"/>
</workbook>
</file>

<file path=xl/calcChain.xml><?xml version="1.0" encoding="utf-8"?>
<calcChain xmlns="http://schemas.openxmlformats.org/spreadsheetml/2006/main">
  <c r="I8" i="38"/>
  <c r="I8" i="34"/>
  <c r="H65" i="33"/>
  <c r="H64"/>
  <c r="D35" i="40"/>
  <c r="H29"/>
  <c r="C30"/>
  <c r="I16" i="33"/>
  <c r="H61" i="38"/>
  <c r="H60" i="44"/>
  <c r="H61" i="46"/>
  <c r="H60" i="42"/>
  <c r="H60" i="36"/>
  <c r="H58" i="34"/>
  <c r="H93" i="37"/>
  <c r="H86"/>
  <c r="H92" i="43"/>
  <c r="H85"/>
  <c r="H94" i="45"/>
  <c r="H87"/>
  <c r="H92" i="41"/>
  <c r="H85"/>
  <c r="H92" i="35"/>
  <c r="H85"/>
  <c r="I75" i="33"/>
  <c r="I14" i="34"/>
  <c r="H93" i="33"/>
  <c r="H86"/>
  <c r="I57" l="1"/>
  <c r="I73"/>
  <c r="I17"/>
  <c r="I73" i="37"/>
  <c r="I72" i="43"/>
  <c r="I74" i="45"/>
  <c r="I72" i="41"/>
  <c r="I72" i="35"/>
  <c r="C31" i="40" l="1"/>
  <c r="C24" i="39" l="1"/>
  <c r="I56" i="41"/>
  <c r="I57" i="37"/>
  <c r="I56" i="43"/>
  <c r="I58" i="45"/>
  <c r="I56" i="35"/>
  <c r="I17" i="37"/>
  <c r="I13" i="34"/>
  <c r="I74" i="37"/>
  <c r="D34" i="40"/>
  <c r="D17"/>
  <c r="D15"/>
  <c r="D13"/>
  <c r="D11"/>
  <c r="D9"/>
  <c r="D7"/>
  <c r="D8"/>
  <c r="D10"/>
  <c r="D12"/>
  <c r="D14"/>
  <c r="D16"/>
  <c r="D18"/>
  <c r="I13"/>
  <c r="I12"/>
  <c r="I11"/>
  <c r="I10"/>
  <c r="I9"/>
  <c r="I8"/>
  <c r="I7"/>
  <c r="C19" l="1"/>
  <c r="H14"/>
  <c r="H15" s="1"/>
  <c r="H65" i="37" s="1"/>
  <c r="I65" s="1"/>
  <c r="I15" i="34"/>
  <c r="I16" s="1"/>
  <c r="I16" i="41"/>
  <c r="I16" i="35"/>
  <c r="I75"/>
  <c r="I74"/>
  <c r="I73"/>
  <c r="I76" i="37"/>
  <c r="I75"/>
  <c r="I76" i="33"/>
  <c r="I74"/>
  <c r="I75" i="43"/>
  <c r="I74"/>
  <c r="I73"/>
  <c r="I77" i="45"/>
  <c r="I76"/>
  <c r="I75"/>
  <c r="I75" i="41"/>
  <c r="I74"/>
  <c r="I73"/>
  <c r="H39" i="38"/>
  <c r="H40" s="1"/>
  <c r="H37"/>
  <c r="H38" s="1"/>
  <c r="H31"/>
  <c r="H39" i="34"/>
  <c r="H37"/>
  <c r="H38" s="1"/>
  <c r="H31"/>
  <c r="H38" i="44"/>
  <c r="H36"/>
  <c r="H37" s="1"/>
  <c r="H30"/>
  <c r="H39" i="46"/>
  <c r="H37"/>
  <c r="H38" s="1"/>
  <c r="H31"/>
  <c r="H38" i="42"/>
  <c r="H36"/>
  <c r="H37" s="1"/>
  <c r="H30"/>
  <c r="H38" i="36"/>
  <c r="H36"/>
  <c r="H37" s="1"/>
  <c r="H30"/>
  <c r="H66" i="45" l="1"/>
  <c r="I66" s="1"/>
  <c r="H64" i="43"/>
  <c r="I64" s="1"/>
  <c r="H64" i="35"/>
  <c r="I64" s="1"/>
  <c r="H64" i="41"/>
  <c r="I64" s="1"/>
  <c r="I65" i="33"/>
  <c r="I64"/>
  <c r="H40" i="37"/>
  <c r="H38"/>
  <c r="H39" s="1"/>
  <c r="H32"/>
  <c r="H40" i="33"/>
  <c r="H38"/>
  <c r="H39" s="1"/>
  <c r="H32"/>
  <c r="H39" i="43"/>
  <c r="H37"/>
  <c r="H38" s="1"/>
  <c r="H31"/>
  <c r="H41" i="45"/>
  <c r="H39"/>
  <c r="H40" s="1"/>
  <c r="H33"/>
  <c r="H39" i="41" l="1"/>
  <c r="H37"/>
  <c r="H38" s="1"/>
  <c r="H31"/>
  <c r="H39" i="35" l="1"/>
  <c r="H37"/>
  <c r="H38" s="1"/>
  <c r="H31"/>
  <c r="I9" i="38" l="1"/>
  <c r="I8" i="44"/>
  <c r="I8" i="46"/>
  <c r="I8" i="42"/>
  <c r="H26" i="46" l="1"/>
  <c r="H28" s="1"/>
  <c r="H40" s="1"/>
  <c r="I13"/>
  <c r="H28" i="45"/>
  <c r="H30" s="1"/>
  <c r="I16"/>
  <c r="I14" i="38"/>
  <c r="H25" i="44"/>
  <c r="H27" s="1"/>
  <c r="H39" s="1"/>
  <c r="I13"/>
  <c r="H26" i="43"/>
  <c r="H28" s="1"/>
  <c r="I16"/>
  <c r="H25" i="42"/>
  <c r="H27" s="1"/>
  <c r="H39" s="1"/>
  <c r="I13"/>
  <c r="H26" i="41"/>
  <c r="H28" s="1"/>
  <c r="I14" i="44" l="1"/>
  <c r="I38"/>
  <c r="I17" i="45"/>
  <c r="I18" s="1"/>
  <c r="H32" i="44"/>
  <c r="H33" s="1"/>
  <c r="H33" i="46"/>
  <c r="H34" s="1"/>
  <c r="H32" i="42"/>
  <c r="H33" s="1"/>
  <c r="H33" i="43"/>
  <c r="H40"/>
  <c r="H35" i="45"/>
  <c r="H36" s="1"/>
  <c r="H42"/>
  <c r="I42" s="1"/>
  <c r="H33" i="41"/>
  <c r="H34" s="1"/>
  <c r="H40"/>
  <c r="I17" i="43"/>
  <c r="I76" i="41"/>
  <c r="I20" i="39" s="1"/>
  <c r="H20" s="1"/>
  <c r="I43" i="45"/>
  <c r="I40"/>
  <c r="I41"/>
  <c r="I39"/>
  <c r="H42" i="46"/>
  <c r="I14"/>
  <c r="I15" s="1"/>
  <c r="I78" i="45"/>
  <c r="I21" i="39" s="1"/>
  <c r="H21" s="1"/>
  <c r="I76" i="43"/>
  <c r="I22" i="39" s="1"/>
  <c r="H22" s="1"/>
  <c r="H34" i="43"/>
  <c r="I14" i="42"/>
  <c r="H41"/>
  <c r="H42" i="41"/>
  <c r="I17"/>
  <c r="I26" s="1"/>
  <c r="I16" i="46" l="1"/>
  <c r="I17" s="1"/>
  <c r="I31" s="1"/>
  <c r="I15" i="44"/>
  <c r="I16" s="1"/>
  <c r="I39" i="43"/>
  <c r="I15" i="42"/>
  <c r="I16" s="1"/>
  <c r="H44" i="45"/>
  <c r="I45" i="43"/>
  <c r="I19" i="45"/>
  <c r="I45" i="41"/>
  <c r="I22" i="43"/>
  <c r="I20"/>
  <c r="I31"/>
  <c r="I44" i="45"/>
  <c r="I40" i="41"/>
  <c r="I37"/>
  <c r="I39"/>
  <c r="I41"/>
  <c r="I38"/>
  <c r="I32" i="43"/>
  <c r="I27"/>
  <c r="I38"/>
  <c r="I23"/>
  <c r="I37"/>
  <c r="I25"/>
  <c r="I26"/>
  <c r="I40"/>
  <c r="I33"/>
  <c r="I21"/>
  <c r="I24"/>
  <c r="I41"/>
  <c r="I92" i="41"/>
  <c r="I91" s="1"/>
  <c r="I94" i="45"/>
  <c r="I93" s="1"/>
  <c r="H42" i="43"/>
  <c r="I92"/>
  <c r="H41" i="44"/>
  <c r="I33" i="41"/>
  <c r="I31"/>
  <c r="I27"/>
  <c r="I24"/>
  <c r="I20"/>
  <c r="I32"/>
  <c r="I25"/>
  <c r="I21"/>
  <c r="I23"/>
  <c r="I22"/>
  <c r="M22" i="39" l="1"/>
  <c r="L22" s="1"/>
  <c r="I91" i="43"/>
  <c r="I38" i="42"/>
  <c r="I36"/>
  <c r="I24"/>
  <c r="I19"/>
  <c r="I40" i="44"/>
  <c r="I26"/>
  <c r="I23"/>
  <c r="I21"/>
  <c r="I37"/>
  <c r="I24"/>
  <c r="I19"/>
  <c r="I39"/>
  <c r="I30"/>
  <c r="I25"/>
  <c r="I22"/>
  <c r="I36"/>
  <c r="I32"/>
  <c r="I20"/>
  <c r="I31"/>
  <c r="I47" i="45"/>
  <c r="I31" i="42"/>
  <c r="I20"/>
  <c r="I32"/>
  <c r="I37"/>
  <c r="I39"/>
  <c r="I22"/>
  <c r="I25"/>
  <c r="I30"/>
  <c r="I40"/>
  <c r="I21"/>
  <c r="I23"/>
  <c r="I26"/>
  <c r="I34" i="45"/>
  <c r="I26"/>
  <c r="I102"/>
  <c r="M21" i="39"/>
  <c r="I88" i="41"/>
  <c r="M20" i="39"/>
  <c r="I34" i="43"/>
  <c r="I28"/>
  <c r="I22" i="45"/>
  <c r="I23"/>
  <c r="I35"/>
  <c r="I27"/>
  <c r="I24"/>
  <c r="I29"/>
  <c r="I25"/>
  <c r="I28"/>
  <c r="I33"/>
  <c r="I51" s="1"/>
  <c r="I90" i="41"/>
  <c r="I34"/>
  <c r="I89"/>
  <c r="I42" i="43"/>
  <c r="I49" s="1"/>
  <c r="I100" i="41"/>
  <c r="I26" i="46"/>
  <c r="I24"/>
  <c r="I20"/>
  <c r="I33"/>
  <c r="I27"/>
  <c r="I21"/>
  <c r="I41"/>
  <c r="I39"/>
  <c r="I38"/>
  <c r="I32"/>
  <c r="I23"/>
  <c r="I22"/>
  <c r="I40"/>
  <c r="I37"/>
  <c r="I25"/>
  <c r="I91" i="45"/>
  <c r="I90"/>
  <c r="I92"/>
  <c r="I90" i="43"/>
  <c r="I88"/>
  <c r="I100"/>
  <c r="I89"/>
  <c r="I28" i="41"/>
  <c r="I42"/>
  <c r="I49" s="1"/>
  <c r="O22" i="39" l="1"/>
  <c r="R22" s="1"/>
  <c r="I41" i="44"/>
  <c r="I27" i="42"/>
  <c r="I33" i="44"/>
  <c r="I27"/>
  <c r="I33" i="42"/>
  <c r="I43" s="1"/>
  <c r="I48" s="1"/>
  <c r="I41"/>
  <c r="O21" i="39"/>
  <c r="R21" s="1"/>
  <c r="L21"/>
  <c r="O20"/>
  <c r="R20" s="1"/>
  <c r="L20"/>
  <c r="I50" i="43"/>
  <c r="I46"/>
  <c r="I47"/>
  <c r="I48"/>
  <c r="I48" i="41"/>
  <c r="I50"/>
  <c r="I46"/>
  <c r="I47"/>
  <c r="I30" i="45"/>
  <c r="I42" i="46"/>
  <c r="I36" i="45"/>
  <c r="I28" i="46"/>
  <c r="I34"/>
  <c r="I43" i="44" l="1"/>
  <c r="I48" s="1"/>
  <c r="I49" i="45"/>
  <c r="I50"/>
  <c r="I52"/>
  <c r="I48"/>
  <c r="I51" i="43"/>
  <c r="I58" s="1"/>
  <c r="E22" i="39" s="1"/>
  <c r="D22" s="1"/>
  <c r="I51" i="41"/>
  <c r="I58" s="1"/>
  <c r="E20" i="39" s="1"/>
  <c r="D20" s="1"/>
  <c r="I49" i="42"/>
  <c r="I51" s="1"/>
  <c r="I60" s="1"/>
  <c r="I59" s="1"/>
  <c r="I44" i="46"/>
  <c r="I49" s="1"/>
  <c r="I49" i="44" l="1"/>
  <c r="I51" s="1"/>
  <c r="I60" s="1"/>
  <c r="I57" s="1"/>
  <c r="I50" i="46"/>
  <c r="I52" s="1"/>
  <c r="I61" s="1"/>
  <c r="I60" s="1"/>
  <c r="I53" i="45"/>
  <c r="I60" s="1"/>
  <c r="E21" i="39" s="1"/>
  <c r="D21" s="1"/>
  <c r="I62" i="42"/>
  <c r="I66" s="1"/>
  <c r="I57"/>
  <c r="I56"/>
  <c r="I58"/>
  <c r="I58" i="44" l="1"/>
  <c r="I62"/>
  <c r="I66" s="1"/>
  <c r="T22" i="39" s="1"/>
  <c r="U22" s="1"/>
  <c r="V22" s="1"/>
  <c r="I56" i="44"/>
  <c r="I59"/>
  <c r="I68" i="42"/>
  <c r="I70" s="1"/>
  <c r="T20" i="39"/>
  <c r="U20" s="1"/>
  <c r="V20" s="1"/>
  <c r="I57" i="46"/>
  <c r="I59"/>
  <c r="I63"/>
  <c r="I67" s="1"/>
  <c r="T21" i="39" s="1"/>
  <c r="U21" s="1"/>
  <c r="V21" s="1"/>
  <c r="I58" i="46"/>
  <c r="I15" i="33"/>
  <c r="I68" i="44" l="1"/>
  <c r="I70" s="1"/>
  <c r="I69" i="46"/>
  <c r="I8" i="36"/>
  <c r="I13" s="1"/>
  <c r="I15" i="38"/>
  <c r="I16" s="1"/>
  <c r="H26"/>
  <c r="H28" s="1"/>
  <c r="H27" i="37"/>
  <c r="H29" s="1"/>
  <c r="I16"/>
  <c r="I18" s="1"/>
  <c r="H25" i="36"/>
  <c r="H27" s="1"/>
  <c r="H26" i="35"/>
  <c r="H26" i="34"/>
  <c r="H28" s="1"/>
  <c r="H40" s="1"/>
  <c r="H27" i="33"/>
  <c r="H29" s="1"/>
  <c r="H41" s="1"/>
  <c r="H32" i="36" l="1"/>
  <c r="H33" s="1"/>
  <c r="H39"/>
  <c r="C20" i="40"/>
  <c r="H65" i="45" s="1"/>
  <c r="H33" i="38"/>
  <c r="H34" s="1"/>
  <c r="H42"/>
  <c r="H33" i="34"/>
  <c r="H34" s="1"/>
  <c r="I46" i="37"/>
  <c r="H34"/>
  <c r="H35" s="1"/>
  <c r="H41"/>
  <c r="H43" s="1"/>
  <c r="I77"/>
  <c r="I23" i="39" s="1"/>
  <c r="H23" s="1"/>
  <c r="H34" i="33"/>
  <c r="H35" s="1"/>
  <c r="H28" i="35"/>
  <c r="I39"/>
  <c r="H43" i="33"/>
  <c r="I40" i="37"/>
  <c r="I17" i="35"/>
  <c r="I23" i="37"/>
  <c r="I28"/>
  <c r="I39"/>
  <c r="I32"/>
  <c r="H42" i="34"/>
  <c r="I27" i="37"/>
  <c r="I25"/>
  <c r="I22"/>
  <c r="I33"/>
  <c r="I17" i="38"/>
  <c r="I26" i="37"/>
  <c r="I42"/>
  <c r="I21"/>
  <c r="I38"/>
  <c r="I24"/>
  <c r="I41"/>
  <c r="I76" i="35"/>
  <c r="I14" i="36"/>
  <c r="I15" s="1"/>
  <c r="I77" i="33"/>
  <c r="I18"/>
  <c r="I92" i="35" l="1"/>
  <c r="I19" i="39"/>
  <c r="H19" s="1"/>
  <c r="H63" i="43"/>
  <c r="I63" s="1"/>
  <c r="H64" i="37"/>
  <c r="I64" s="1"/>
  <c r="H63" i="35"/>
  <c r="I63" s="1"/>
  <c r="H63" i="41"/>
  <c r="I63" s="1"/>
  <c r="I65" i="45"/>
  <c r="I93" i="33"/>
  <c r="I92" s="1"/>
  <c r="I18" i="39"/>
  <c r="I46" i="33"/>
  <c r="I16" i="36"/>
  <c r="I45" i="35"/>
  <c r="I93" i="37"/>
  <c r="I92" s="1"/>
  <c r="I34"/>
  <c r="I35" s="1"/>
  <c r="I41" i="35"/>
  <c r="I37"/>
  <c r="I38"/>
  <c r="I32"/>
  <c r="H33"/>
  <c r="H34" s="1"/>
  <c r="H40"/>
  <c r="I40" s="1"/>
  <c r="I26"/>
  <c r="I31"/>
  <c r="I22"/>
  <c r="I27"/>
  <c r="I21"/>
  <c r="I24"/>
  <c r="I23"/>
  <c r="I20"/>
  <c r="I25"/>
  <c r="H41" i="36"/>
  <c r="I43" i="37"/>
  <c r="I50" s="1"/>
  <c r="I29"/>
  <c r="I31" i="38"/>
  <c r="I41"/>
  <c r="I20"/>
  <c r="I26"/>
  <c r="I23"/>
  <c r="I32"/>
  <c r="I22"/>
  <c r="I25"/>
  <c r="I37"/>
  <c r="I21"/>
  <c r="I33"/>
  <c r="I24"/>
  <c r="I27"/>
  <c r="I39"/>
  <c r="I38"/>
  <c r="I40"/>
  <c r="I38" i="33"/>
  <c r="I40"/>
  <c r="I21"/>
  <c r="I41"/>
  <c r="I28"/>
  <c r="I33"/>
  <c r="I22"/>
  <c r="I34"/>
  <c r="I23"/>
  <c r="I26"/>
  <c r="I24"/>
  <c r="I42"/>
  <c r="I25"/>
  <c r="I27"/>
  <c r="I39"/>
  <c r="I32"/>
  <c r="M19" i="39" l="1"/>
  <c r="L19" s="1"/>
  <c r="I91" i="35"/>
  <c r="I90" i="33"/>
  <c r="M18" i="39"/>
  <c r="L18" s="1"/>
  <c r="H18"/>
  <c r="I47" i="37"/>
  <c r="I48"/>
  <c r="I49"/>
  <c r="I51"/>
  <c r="I90" i="35"/>
  <c r="I100"/>
  <c r="I89"/>
  <c r="I88"/>
  <c r="I91" i="33"/>
  <c r="I101"/>
  <c r="I65" i="43"/>
  <c r="I66" s="1"/>
  <c r="I67" i="45"/>
  <c r="I68" s="1"/>
  <c r="I65" i="41"/>
  <c r="I66" s="1"/>
  <c r="I101" i="37"/>
  <c r="M23" i="39"/>
  <c r="I89" i="33"/>
  <c r="I33" i="35"/>
  <c r="I40" i="36"/>
  <c r="I36"/>
  <c r="I39"/>
  <c r="I38"/>
  <c r="I37"/>
  <c r="I23"/>
  <c r="I22"/>
  <c r="I26"/>
  <c r="I19"/>
  <c r="I24"/>
  <c r="I25"/>
  <c r="I20"/>
  <c r="I31"/>
  <c r="I32"/>
  <c r="I21"/>
  <c r="I30"/>
  <c r="I90" i="37"/>
  <c r="I91"/>
  <c r="I89"/>
  <c r="I35" i="33"/>
  <c r="I42" i="35"/>
  <c r="I49" s="1"/>
  <c r="H42"/>
  <c r="I28"/>
  <c r="I34"/>
  <c r="I28" i="38"/>
  <c r="I42"/>
  <c r="I34"/>
  <c r="I17" i="34"/>
  <c r="I29" i="33"/>
  <c r="I43"/>
  <c r="I50" s="1"/>
  <c r="O19" i="39" l="1"/>
  <c r="R19" s="1"/>
  <c r="O23"/>
  <c r="R23" s="1"/>
  <c r="L23"/>
  <c r="O18"/>
  <c r="R18" s="1"/>
  <c r="I48" i="35"/>
  <c r="I50"/>
  <c r="I46"/>
  <c r="I47"/>
  <c r="I49" i="33"/>
  <c r="I51"/>
  <c r="I47"/>
  <c r="I48"/>
  <c r="I67" i="41"/>
  <c r="I67" i="43"/>
  <c r="I69" i="45"/>
  <c r="G21" i="39" s="1"/>
  <c r="I41" i="36"/>
  <c r="I33"/>
  <c r="I27"/>
  <c r="I24" i="34"/>
  <c r="I39"/>
  <c r="I41"/>
  <c r="I37"/>
  <c r="I40"/>
  <c r="I38"/>
  <c r="I52" i="37"/>
  <c r="I44" i="38"/>
  <c r="I20" i="34"/>
  <c r="I26"/>
  <c r="I31"/>
  <c r="I23"/>
  <c r="I25"/>
  <c r="I32"/>
  <c r="I22"/>
  <c r="I27"/>
  <c r="I33"/>
  <c r="I21"/>
  <c r="G20" i="39" l="1"/>
  <c r="F20" s="1"/>
  <c r="I85" i="41"/>
  <c r="I84" s="1"/>
  <c r="G22" i="39"/>
  <c r="F22" s="1"/>
  <c r="I85" i="43"/>
  <c r="I84" s="1"/>
  <c r="F21" i="39"/>
  <c r="I87" i="45"/>
  <c r="I52" i="33"/>
  <c r="I59" s="1"/>
  <c r="I43" i="36"/>
  <c r="I48" s="1"/>
  <c r="I49" i="38"/>
  <c r="I59" i="37"/>
  <c r="E23" i="39" s="1"/>
  <c r="D23" s="1"/>
  <c r="I51" i="35"/>
  <c r="I58" s="1"/>
  <c r="E19" i="39" s="1"/>
  <c r="D19" s="1"/>
  <c r="I28" i="34"/>
  <c r="I42"/>
  <c r="I34"/>
  <c r="I100" i="45" l="1"/>
  <c r="I86"/>
  <c r="E18" i="39"/>
  <c r="D18" s="1"/>
  <c r="I83" i="41"/>
  <c r="I94"/>
  <c r="I102" s="1"/>
  <c r="I106" s="1"/>
  <c r="K20" i="39"/>
  <c r="I82" i="41"/>
  <c r="I81"/>
  <c r="K22" i="39"/>
  <c r="I82" i="43"/>
  <c r="I94"/>
  <c r="I102" s="1"/>
  <c r="I106" s="1"/>
  <c r="I81"/>
  <c r="I83"/>
  <c r="I98"/>
  <c r="I104" s="1"/>
  <c r="I98" i="41"/>
  <c r="I104" s="1"/>
  <c r="I83" i="45"/>
  <c r="I96"/>
  <c r="I104" s="1"/>
  <c r="I85"/>
  <c r="K21" i="39"/>
  <c r="I84" i="45"/>
  <c r="I66" i="37"/>
  <c r="I67" s="1"/>
  <c r="I65" i="35"/>
  <c r="I66" s="1"/>
  <c r="I66" i="33"/>
  <c r="I67" s="1"/>
  <c r="I49" i="36"/>
  <c r="I51" s="1"/>
  <c r="I50" i="38"/>
  <c r="I52" s="1"/>
  <c r="I61" s="1"/>
  <c r="I60" s="1"/>
  <c r="I44" i="34"/>
  <c r="N22" i="39" l="1"/>
  <c r="P22" s="1"/>
  <c r="J22"/>
  <c r="N21"/>
  <c r="Q21" s="1"/>
  <c r="S21" s="1"/>
  <c r="J21"/>
  <c r="N20"/>
  <c r="P20" s="1"/>
  <c r="J20"/>
  <c r="I68" i="37"/>
  <c r="I67" i="35"/>
  <c r="I68" i="33"/>
  <c r="I58" i="38"/>
  <c r="I57"/>
  <c r="I63"/>
  <c r="I67" s="1"/>
  <c r="T23" i="39" s="1"/>
  <c r="U23" s="1"/>
  <c r="V23" s="1"/>
  <c r="I59" i="38"/>
  <c r="I48" i="34"/>
  <c r="Q22" i="39" l="1"/>
  <c r="S22" s="1"/>
  <c r="P21"/>
  <c r="Q20"/>
  <c r="S20" s="1"/>
  <c r="I85" i="35"/>
  <c r="G19" i="39"/>
  <c r="F19" s="1"/>
  <c r="I86" i="37"/>
  <c r="G23" i="39"/>
  <c r="F23" s="1"/>
  <c r="I86" i="33"/>
  <c r="G18" i="39"/>
  <c r="I69" i="38"/>
  <c r="I49" i="34"/>
  <c r="I50" s="1"/>
  <c r="I58" s="1"/>
  <c r="I57" s="1"/>
  <c r="I95" i="37" l="1"/>
  <c r="I103" s="1"/>
  <c r="I85"/>
  <c r="K19" i="39"/>
  <c r="J19" s="1"/>
  <c r="I84" i="35"/>
  <c r="K18" i="39"/>
  <c r="J18" s="1"/>
  <c r="I85" i="33"/>
  <c r="F18" i="39"/>
  <c r="I81" i="35"/>
  <c r="I98"/>
  <c r="I104" s="1"/>
  <c r="I94"/>
  <c r="I102" s="1"/>
  <c r="I106" s="1"/>
  <c r="I82"/>
  <c r="I83"/>
  <c r="I99" i="37"/>
  <c r="K23" i="39"/>
  <c r="I84" i="37"/>
  <c r="I82"/>
  <c r="I83"/>
  <c r="I82" i="33"/>
  <c r="I95"/>
  <c r="I103" s="1"/>
  <c r="I84"/>
  <c r="I99"/>
  <c r="I83"/>
  <c r="I55" i="34"/>
  <c r="I56"/>
  <c r="I54"/>
  <c r="I60"/>
  <c r="I64" s="1"/>
  <c r="T18" i="39" s="1"/>
  <c r="U18" s="1"/>
  <c r="V18" s="1"/>
  <c r="N19" l="1"/>
  <c r="P19" s="1"/>
  <c r="N23"/>
  <c r="P23" s="1"/>
  <c r="J23"/>
  <c r="N18"/>
  <c r="Q18" s="1"/>
  <c r="S18" s="1"/>
  <c r="I66" i="34"/>
  <c r="I60" i="36"/>
  <c r="I59" s="1"/>
  <c r="Q19" i="39" l="1"/>
  <c r="S19" s="1"/>
  <c r="Q23"/>
  <c r="S23" s="1"/>
  <c r="P18"/>
  <c r="I58" i="36"/>
  <c r="I57"/>
  <c r="I56"/>
  <c r="I62"/>
  <c r="I66" s="1"/>
  <c r="T19" i="39" s="1"/>
  <c r="U19" s="1"/>
  <c r="V19" s="1"/>
  <c r="N25" l="1"/>
  <c r="N26" s="1"/>
  <c r="G25"/>
  <c r="G26" s="1"/>
  <c r="R25"/>
  <c r="R26" s="1"/>
  <c r="I68" i="36"/>
  <c r="I70" s="1"/>
  <c r="U25" i="39" l="1"/>
</calcChain>
</file>

<file path=xl/sharedStrings.xml><?xml version="1.0" encoding="utf-8"?>
<sst xmlns="http://schemas.openxmlformats.org/spreadsheetml/2006/main" count="1179" uniqueCount="243">
  <si>
    <t>PROCURADORIA-GERAL DE JUSTIÇA - MINISTÉRIO PÚBLICO DO ESTADO DO RIO GRANDE DO SUL</t>
  </si>
  <si>
    <t>LOCAL:  PORTO ALEGRE - RS</t>
  </si>
  <si>
    <t>INTERVALO: 1h12min</t>
  </si>
  <si>
    <t>Salário Normativo da Categoria Profissional:</t>
  </si>
  <si>
    <t>MONTANTE A</t>
  </si>
  <si>
    <t>I</t>
  </si>
  <si>
    <t>Remuneração</t>
  </si>
  <si>
    <t>Total (R$)</t>
  </si>
  <si>
    <t>Salário</t>
  </si>
  <si>
    <t>Total</t>
  </si>
  <si>
    <t>II</t>
  </si>
  <si>
    <t>Encargos Sociais</t>
  </si>
  <si>
    <t>Percentual</t>
  </si>
  <si>
    <t>INSS</t>
  </si>
  <si>
    <t>SESI/SESC</t>
  </si>
  <si>
    <t>SENAI/SENAC</t>
  </si>
  <si>
    <t>INCRA</t>
  </si>
  <si>
    <t>Salário Educação</t>
  </si>
  <si>
    <t>FGTS</t>
  </si>
  <si>
    <t>RAT x FAP</t>
  </si>
  <si>
    <t>RAT =</t>
  </si>
  <si>
    <t>FAP =</t>
  </si>
  <si>
    <t>SEBRAE</t>
  </si>
  <si>
    <t>III</t>
  </si>
  <si>
    <t>13º Salário e Adicional de Férias</t>
  </si>
  <si>
    <t>13º Salário</t>
  </si>
  <si>
    <t>Adicional de Férias</t>
  </si>
  <si>
    <t>Incidência dos encargos previstos no grupo II</t>
  </si>
  <si>
    <t>IV</t>
  </si>
  <si>
    <t>Provisão para rescisão</t>
  </si>
  <si>
    <t>Aviso Prévio Indenizado</t>
  </si>
  <si>
    <t>Incidência do FGTS sobre o Aviso Prévio Indenizado</t>
  </si>
  <si>
    <t>Aviso Prévio Trabalhado</t>
  </si>
  <si>
    <t>Incidência dos encargos previstos no grupo II sobre o Aviso Prévio Trabalhado</t>
  </si>
  <si>
    <t>V</t>
  </si>
  <si>
    <t>Custo de reposição do profissional ausente</t>
  </si>
  <si>
    <t>Ausências Legais</t>
  </si>
  <si>
    <t>Licença-Paternidade</t>
  </si>
  <si>
    <t>Ausência por acidente de trabalho</t>
  </si>
  <si>
    <t>Afastamento Maternidade</t>
  </si>
  <si>
    <t>Ausência por doença</t>
  </si>
  <si>
    <t>VI</t>
  </si>
  <si>
    <t>Demais custos relativos à Norma Coletiva ou Disposições Legais</t>
  </si>
  <si>
    <t>Seguro de vida em grupo</t>
  </si>
  <si>
    <t>VALOR DO MONTANTE A (1 colaborador)</t>
  </si>
  <si>
    <t>MONTANTE B</t>
  </si>
  <si>
    <t>Insumos diversos, custos indiretos e lucro</t>
  </si>
  <si>
    <t>Uniformes</t>
  </si>
  <si>
    <t>Equipamentos</t>
  </si>
  <si>
    <t>Plano de Saúde</t>
  </si>
  <si>
    <t>Despesas Administrativas</t>
  </si>
  <si>
    <t>Lucro</t>
  </si>
  <si>
    <t>VALOR DO MONTANTE B (1 colaborador)</t>
  </si>
  <si>
    <t>MONTANTE C</t>
  </si>
  <si>
    <t>Vale Transporte</t>
  </si>
  <si>
    <t>Auxílio Alimentação</t>
  </si>
  <si>
    <t>Cesta Básica</t>
  </si>
  <si>
    <t>VALOR DO MONTANTE C (1 colaborador)</t>
  </si>
  <si>
    <t>MONTANTE D</t>
  </si>
  <si>
    <t>MONTANTE D1 - Tributos sobre Montante A + B</t>
  </si>
  <si>
    <t>COFINS</t>
  </si>
  <si>
    <t>PIS</t>
  </si>
  <si>
    <t>ISS</t>
  </si>
  <si>
    <t>MONTANTE D2 - Tributos sobre Montante C</t>
  </si>
  <si>
    <t xml:space="preserve">VALOR DO MONTANTE D (1 colaborador) </t>
  </si>
  <si>
    <t>TOTAIS</t>
  </si>
  <si>
    <t>TOTAL DOS MONTANTES A + B + D1 (1 colaborador)</t>
  </si>
  <si>
    <t>TOTAL DOS MONTANTES C + D2 (1 colaborador)</t>
  </si>
  <si>
    <t>TOTAL DOS MONTANTES A + B + C + D (1 colaborador)</t>
  </si>
  <si>
    <t>Valor da Hora</t>
  </si>
  <si>
    <t>Adicional de Horas Extras</t>
  </si>
  <si>
    <t>Repouso Semanal Remunerado</t>
  </si>
  <si>
    <t>VALOR DO MONTANTE A (1 HE p/ 1 colaborador)</t>
  </si>
  <si>
    <t>VALOR DO MONTANTE B (1 HE p/ 1 colaborador)</t>
  </si>
  <si>
    <t>VALOR DO MONTANTE D (1 HE p/ 1 colaborador)</t>
  </si>
  <si>
    <t>TOTAL DOS MONTANTES A + B + D1 (1 HE p/ 1 colaborador)</t>
  </si>
  <si>
    <t>TOTAL MENSAL DE HE ESTIMADAS (20) P/ 1 COLABORADOR</t>
  </si>
  <si>
    <t>VALOR DO MONTANTE D (1 colaborador)</t>
  </si>
  <si>
    <t>Adicional Noturno</t>
  </si>
  <si>
    <t xml:space="preserve">VALOR DO MONTANTE A </t>
  </si>
  <si>
    <t>VALOR DO MONTANTE B</t>
  </si>
  <si>
    <t>VALOR DO MONTANTE C</t>
  </si>
  <si>
    <t>VALOR DO MONTANTE D</t>
  </si>
  <si>
    <t>TOTAL DOS MONTANTES A + B + D1</t>
  </si>
  <si>
    <t>TOTAL DOS MONTANTES C + D2</t>
  </si>
  <si>
    <t>TOTAL DOS MONTANTES A + B + C + D</t>
  </si>
  <si>
    <t>Valor da Hora Noturna</t>
  </si>
  <si>
    <t xml:space="preserve">VALOR DO MONTANTE B </t>
  </si>
  <si>
    <t xml:space="preserve">VALOR DO MONTANTE D </t>
  </si>
  <si>
    <t xml:space="preserve">TOTAL DOS MONTANTES A + B + D1 </t>
  </si>
  <si>
    <t xml:space="preserve">LOCAL: PORTO ALEGRE- RS </t>
  </si>
  <si>
    <t>VALOR DO MONTANTE A</t>
  </si>
  <si>
    <t>TOTAL MENSAL DE HE ESTIMADAS (20)  P/ 1 COLABORADOR</t>
  </si>
  <si>
    <t>MEMÓRIA DE CÁLCULO UNIFORMES E EQUIPAMENTOS</t>
  </si>
  <si>
    <t>(I) UNIFORME</t>
  </si>
  <si>
    <t>QT ANUAL</t>
  </si>
  <si>
    <t>UNIFORME</t>
  </si>
  <si>
    <t>VALOR UNITÁRIO</t>
  </si>
  <si>
    <t>TOTAL</t>
  </si>
  <si>
    <t>TOTAL ANO</t>
  </si>
  <si>
    <t>(II) EQUIPAMENTOS</t>
  </si>
  <si>
    <t>EQUIPAMENTO</t>
  </si>
  <si>
    <t>Multa do FGTS sobre os Avisos API e APT</t>
  </si>
  <si>
    <t>Substituto na cobertura de férias ( 1/12+1/3 das Férias) (9,075+3,025= 12,10%)</t>
  </si>
  <si>
    <t>TOTAL MENSAL A + B + D1 PARA 1 COLABORADOR</t>
  </si>
  <si>
    <t>TOTAL MENSAL A + B + C + D PARA 1 COLABORADOR</t>
  </si>
  <si>
    <t>TOTAL MENSAL A + B + C + D PARA O 1 COLABORADOR</t>
  </si>
  <si>
    <t>TOTAL MENSAL DE HE ESTIMADAS P/1 COLABORADOR</t>
  </si>
  <si>
    <t>TOTAL MENSAL DE HE ESTIMADAS P/ 1 COLABORADORES</t>
  </si>
  <si>
    <t>TOTAL MENSAL DE HE ESTIMADAS P/ 1 COLABORADOR</t>
  </si>
  <si>
    <t xml:space="preserve">gravatas </t>
  </si>
  <si>
    <t>pares de meias pretas</t>
  </si>
  <si>
    <t>cintos de couro social</t>
  </si>
  <si>
    <t xml:space="preserve">pares de sapatos social masculino </t>
  </si>
  <si>
    <t xml:space="preserve">casaco de lã </t>
  </si>
  <si>
    <t>cordas para crachá</t>
  </si>
  <si>
    <t>pares de sapatos de segurança de couro preto com elástico</t>
  </si>
  <si>
    <t>agasalhos de moletom aberto (fechamento com zíper), unissex, com dois bolsos, tecido flanelado na parte interna, composição 50% algodão, 50% poliéster;</t>
  </si>
  <si>
    <t xml:space="preserve">ternos completos em microfibra </t>
  </si>
  <si>
    <t xml:space="preserve">camisas, mangas longas </t>
  </si>
  <si>
    <t xml:space="preserve">camisas polo </t>
  </si>
  <si>
    <t xml:space="preserve">suéteres de lã </t>
  </si>
  <si>
    <t xml:space="preserve">calça social corte reto </t>
  </si>
  <si>
    <t>calças jeans</t>
  </si>
  <si>
    <t xml:space="preserve">calças compridas em jeans escuro </t>
  </si>
  <si>
    <t xml:space="preserve">camisas manga curta polo </t>
  </si>
  <si>
    <t>04 camisetas manga longa de algodão</t>
  </si>
  <si>
    <t>suéteres de lã , com decote em V, na cor preta</t>
  </si>
  <si>
    <t>Média unitária</t>
  </si>
  <si>
    <t>Média total</t>
  </si>
  <si>
    <t>Cofre</t>
  </si>
  <si>
    <t>vida útil em meses</t>
  </si>
  <si>
    <t>TOTAL ANUAL</t>
  </si>
  <si>
    <t>MENSAL POR POSTO</t>
  </si>
  <si>
    <t>TOTAL MENSAL PARA CADA UM DOS 25 POSTOS</t>
  </si>
  <si>
    <t>VALOR MENSAL DE EQUIPAMENTOS POR POSTO</t>
  </si>
  <si>
    <t xml:space="preserve">Montante A </t>
  </si>
  <si>
    <t>Montante B</t>
  </si>
  <si>
    <t>Montante C</t>
  </si>
  <si>
    <t>Montante D1 (incide sobre A e B)</t>
  </si>
  <si>
    <t>Montante D2 (incide sobre C)</t>
  </si>
  <si>
    <t>Montantes A + B + D1</t>
  </si>
  <si>
    <t>Montantes C + D2</t>
  </si>
  <si>
    <t>Soma dos Montantes A + B + C + D</t>
  </si>
  <si>
    <t>VALORES MENSAIS POR POSTO</t>
  </si>
  <si>
    <t xml:space="preserve"> Motorista de Noturno</t>
  </si>
  <si>
    <t>Motorista de Ônibus</t>
  </si>
  <si>
    <t xml:space="preserve"> Supervisor</t>
  </si>
  <si>
    <t>Motorista Diurno 2 (Micro-ônibus)</t>
  </si>
  <si>
    <t>VALORES TOTAIS PELA QUANTIDADE DE POSTOS</t>
  </si>
  <si>
    <t>Diárias - PROVIMENTO N.° 30/2018 - Art 2.° - Alínea "C"</t>
  </si>
  <si>
    <t>TOTAL DE POSTOS</t>
  </si>
  <si>
    <t>HORAS EXTRAS</t>
  </si>
  <si>
    <t>VALOR UNITÁRIO DA HORA EXTRA</t>
  </si>
  <si>
    <t>VALOR DA ESTIMATIVA DE 20 HORAS MENSAIS</t>
  </si>
  <si>
    <t>VALOR MENSAL DA HORA EXTRA PARA O TOTAL DE POSTOS</t>
  </si>
  <si>
    <t>Item</t>
  </si>
  <si>
    <t>TOTAL ANUAL MONTANTES A + B + C + D</t>
  </si>
  <si>
    <t>TOTAL MENSAL MONTANTES A + B + C + D</t>
  </si>
  <si>
    <t>TOTAL MENSAL DE HORAS EXTRAS</t>
  </si>
  <si>
    <t>TOTAL ANUAL DE HORAS EXTRAS</t>
  </si>
  <si>
    <t xml:space="preserve">  MENSAL</t>
  </si>
  <si>
    <t>ANUAL</t>
  </si>
  <si>
    <t>TOTAL PARA A LICITAÇÃO (A + B + D1)</t>
  </si>
  <si>
    <t>TOTAL PARA O CONTRATO DE 12 (DOZE) MESES (A + B + C + D) + (HORAS EXTRAS)</t>
  </si>
  <si>
    <t>Aparelho Celular EM COMODATO com pacote de dados</t>
  </si>
  <si>
    <t>Adicional de hora-extra</t>
  </si>
  <si>
    <t>valor da hora</t>
  </si>
  <si>
    <t xml:space="preserve"> Motorista Diurno 1 (carga)</t>
  </si>
  <si>
    <t>Posto (carga-horária de 220 horas mensais)</t>
  </si>
  <si>
    <t>PLANILHA TIPO 1</t>
  </si>
  <si>
    <t>PLANILHA TIPO 2</t>
  </si>
  <si>
    <t>PLANILHA TIPO 3</t>
  </si>
  <si>
    <t>PLANILHA TIPO 4</t>
  </si>
  <si>
    <t>PLANILHA TIPO 5</t>
  </si>
  <si>
    <t>SUPERVISOR, MOTORISTA DIURNO 1, MOTORISTA DIURNO 2, MOTORISTA NOTURNO E MOTORISTA DE ÔNIBUS - SUBITENS (masculino e feminino)</t>
  </si>
  <si>
    <t>ASSISTENTE DE MANUTENÇÃO DE VEÍCULOS (masculino e feminino)</t>
  </si>
  <si>
    <t>QT ANUAL POR POSTO</t>
  </si>
  <si>
    <t>Média unitária MENSAL</t>
  </si>
  <si>
    <t>Adicional Noturno e de hora reduzida</t>
  </si>
  <si>
    <t>PLANILHA TIPO 6</t>
  </si>
  <si>
    <t>Horário de expediente compreendido entre 15:25 às 00:48</t>
  </si>
  <si>
    <t xml:space="preserve"> Motorista de Carga - CNH "B" - CBO 7823-05 - MOTORISTA PARA AUTOMÓVEIS</t>
  </si>
  <si>
    <t>Motorista de Ônibus  de turismo e fretamento - CNH "D" - CBO 7824-05 - MOTORISTA DE ÔNIBUS RODOVIÁRIO</t>
  </si>
  <si>
    <t>Assitente de Manutenção de Veículos - CBO 9144-05 - AUXILIAR DE MECÂNICO DE AUTOS</t>
  </si>
  <si>
    <t>Motorista de Micro-ônibus - CNH "D" - CBO 7823-10 - Motorista para micro-ônibus</t>
  </si>
  <si>
    <t>Motorista de Micro-ônibus Noturno - CNH "D" -  CBO 7823-10 - Motorista para micro-ônibus</t>
  </si>
  <si>
    <t xml:space="preserve"> Supervisor/Motorista de Micro-ônibus - CBO 5101-05 - SUPERVIDOR DE TRANPORTES/Motorista para micro-ônibus</t>
  </si>
  <si>
    <t xml:space="preserve">Horário de expediente compreendido entre 09:10 às 19:10       </t>
  </si>
  <si>
    <t>Número de func/postos</t>
  </si>
  <si>
    <t xml:space="preserve"> Assistente de Manutenção de Veículos</t>
  </si>
  <si>
    <t xml:space="preserve">Benefícios </t>
  </si>
  <si>
    <t xml:space="preserve"> Incidência do Repouso Semanal Remunerado sobre o adicional de insalubridade</t>
  </si>
  <si>
    <t>Incidência do Repouso Semanal Remunerado sobre os adicionais</t>
  </si>
  <si>
    <t xml:space="preserve">Repouso Semanal Remunerado sobre os adicionais </t>
  </si>
  <si>
    <t>Insalubridade sobre a hora - Art 192 CLT - Lei estadual RS 16.311 de 10/06/2025 - Art 1°, Inciso III, alínea "e"</t>
  </si>
  <si>
    <t>Auxílio Educação - Cláusula décima oitava da CCT</t>
  </si>
  <si>
    <t>Outros (se aplicável) - Ex. Contribuição Previdenciária sobre a Receita Bruta</t>
  </si>
  <si>
    <t>Insalubridade - Cláusula décima quarta da CCT - Lei estadual RS 16.311 de 10/06/2025 - Art 1°, Inciso III, alínea "e"</t>
  </si>
  <si>
    <t>SALÁRIO MÍNIMO EXIGIDO - R$ 3.000,00</t>
  </si>
  <si>
    <t>PROCURADORIA-GERAL DE JUSTIÇA / MPRS - CNPJ 93.802.833/0001-57</t>
  </si>
  <si>
    <t>ANEXO II - FORMULÁRIO PARA A PROPOSTA DE PREÇOS</t>
  </si>
  <si>
    <t>Local:</t>
  </si>
  <si>
    <t>Fornecedor:</t>
  </si>
  <si>
    <t>CNPJ:</t>
  </si>
  <si>
    <t>Endereço:</t>
  </si>
  <si>
    <t>Telefone:</t>
  </si>
  <si>
    <t xml:space="preserve">Os Totais serão calculados automaticamente.                                                                            </t>
  </si>
  <si>
    <t>Não faça modificações na planilha original. A mesma poderá apresentar problemas de leitura, invalidando sua proposta.</t>
  </si>
  <si>
    <t>CONDIÇÕES GERAIS</t>
  </si>
  <si>
    <t xml:space="preserve">Conforme Termo de Referência - Anexo I do Edital e demais Anexos. </t>
  </si>
  <si>
    <t>DECLARAÇÃO</t>
  </si>
  <si>
    <t>Declaramos, para os devidos fins e sob as penalidades de lei, que:</t>
  </si>
  <si>
    <t>1) Que o(s) serviço(s) ofertado(s) e/ou o(s) produto(s) constante(s) da proposta, com indicação de marca e modelo, quando aplicável, atende(m) integralmente às especificações e características técnicas mínimas exigidas no Edital e seus Anexos.</t>
  </si>
  <si>
    <t>2) Que o valor proposto contempla todas as despesas ordinárias, diretas e indiretas, necessárias ao integral cumprimento do objeto contratual, incluindo, mas não se limitando a: lucro, tributos, encargos sociais, trabalhistas, previdenciários, fiscais e comerciais, fornecimento de mão de obra especializada, equipamentos, ferramentas, frete, seguro, instalação (quando aplicável), bem como quaisquer outros custos incidentes para a execução do objeto e entrega no local e prazo estabelecidos no Edital e seus Anexos.</t>
  </si>
  <si>
    <t xml:space="preserve">4) Para fins de cumprimento à Resolução n.º 37/2009 do CNMP (com redação dada pela Resolução n.º 172/2017), não possuímos, no nosso quadro societário, cônjuge, companheiro ou parente em linha reta, colateral ou por afinidade, até o terceiro grau, inclusive, de membros ocupantes de cargos de direção ou no exercício de funções administrativas, ou de servidores ocupantes de cargos de direção, chefia e assessoramento, vinculados direta ou indiretamente às unidades situadas na linha hierárquica da área encarregada da licitação/contratação no âmbito do Ministério Público do Estado do Rio Grande do Sul, o que será mantido durante a execução do contrato.       </t>
  </si>
  <si>
    <t>4-A) A presente declaração de parentesco diz respeito ao tanto ao momento atual, quanto ao período em que o procedimento licitatório foi deflagrado: (a) quando os membros e/ou servidores geradores da incompatibilidade estavam no exercício dos respectivos cargos e funções, ou (b) até 06 (seis) meses após a desincompatibilização dos membro e servidores geradores da incompatibilidade.</t>
  </si>
  <si>
    <t xml:space="preserve">5) Para fins de cumprimento do artigo 14, inciso IV, da Lei Federal n.º 14.133/2021, não mantemos, nem manteremos, durante a execução do contrato, direta ou indiretamente, vínculo de natureza técnica, comercial, econômica, financeira, trabalhista ou civil com dirigente do Ministério Público do Estado do Rio Grande do Sul ou com agente público que desempenhe função na presente licitação/contratação ou atue na fiscalização ou na gestão do contrato, ou que deles seja cônjuge, companheiro ou parente em linha reta, colateral ou por afinidade, até o terceiro grau.
</t>
  </si>
  <si>
    <t>6) Sendo enquadrada como microempresa ou empresa de pequeno porte, declaramos que, no ano-calendário de realização da licitação, ainda não celebramos contratos com a Administração Pública, com valores somados maiores que a receita bruta máxima admitida para fins de enquadramento como empresa de pequeno porte.</t>
  </si>
  <si>
    <t>Nome(s) do(s) sócio(s) majoritário(s):</t>
  </si>
  <si>
    <t>CPF(S) do(s) sócios(s):</t>
  </si>
  <si>
    <t>E-mail:</t>
  </si>
  <si>
    <t>Pessoa para contato e telefone:</t>
  </si>
  <si>
    <t>Local e Data:</t>
  </si>
  <si>
    <t>Representante Legal</t>
  </si>
  <si>
    <t>3) A validade da proposta é de 90 (noventa) dias.</t>
  </si>
  <si>
    <t xml:space="preserve">Preencha apenas os campos: Fornecedor; CNPJ; Endereço; Fone/Email; Preço Unitário; Representante Legal; Qualificação; Cargo e Pessoa para contato, com indicação dos respectivos telefones, e Local e Data.   </t>
  </si>
  <si>
    <t>PGEA n.º 00589.000.993/2024</t>
  </si>
  <si>
    <t>Pregão Eletrônico n.º 01/2026</t>
  </si>
  <si>
    <t>MENOR PREÇO GLOBAL</t>
  </si>
  <si>
    <t>Data/Hora/Portal:</t>
  </si>
  <si>
    <t>_____________________________________</t>
  </si>
  <si>
    <t>Horário de expediente compreendido entre 08h10 às 18h10</t>
  </si>
  <si>
    <t xml:space="preserve"> Horário de expediente compreendido entre 07h00 às 22h00</t>
  </si>
  <si>
    <t xml:space="preserve">CCT: </t>
  </si>
  <si>
    <t>Salário Normativo da Categoria Profissional</t>
  </si>
  <si>
    <t xml:space="preserve">Salário Normativo da Categoria Profissional: </t>
  </si>
  <si>
    <t>CCT:</t>
  </si>
  <si>
    <t>Gratificação de 20% sobre o salário</t>
  </si>
  <si>
    <t xml:space="preserve">Salário Normativo da Categoria Profissional </t>
  </si>
  <si>
    <t xml:space="preserve">Gratificação de 20% sobre o salário </t>
  </si>
  <si>
    <t>28.1.2026, 12h        www.pregaobanrisul.com.br</t>
  </si>
  <si>
    <t>Objeto: Contratação de pessoa jurídica para prestação de serviços continuados de motorista e atividades auxiliares, abrangendo postos de motoristas, assistente de manutenção de veículos e supervisor, conforme condições, quantidades e exigências estabelecidas no Edital e seus Anexos.</t>
  </si>
</sst>
</file>

<file path=xl/styles.xml><?xml version="1.0" encoding="utf-8"?>
<styleSheet xmlns="http://schemas.openxmlformats.org/spreadsheetml/2006/main">
  <numFmts count="11">
    <numFmt numFmtId="44" formatCode="_-&quot;R$&quot;\ * #,##0.00_-;\-&quot;R$&quot;\ * #,##0.00_-;_-&quot;R$&quot;\ * &quot;-&quot;??_-;_-@_-"/>
    <numFmt numFmtId="43" formatCode="_-* #,##0.00_-;\-* #,##0.00_-;_-* &quot;-&quot;??_-;_-@_-"/>
    <numFmt numFmtId="164" formatCode="_-&quot;R$&quot;* #,##0.00_-;\-&quot;R$&quot;* #,##0.00_-;_-&quot;R$&quot;* &quot;-&quot;??_-;_-@_-"/>
    <numFmt numFmtId="165" formatCode="_(* #,##0.00_);_(* \(#,##0.00\);_(* &quot;-&quot;??_);_(@_)"/>
    <numFmt numFmtId="166" formatCode="0.0000"/>
    <numFmt numFmtId="167" formatCode="_(&quot;R$ &quot;* #,##0.00_);_(&quot;R$ &quot;* \(#,##0.00\);_(&quot;R$ &quot;* &quot;-&quot;??_);_(@_)"/>
    <numFmt numFmtId="168" formatCode="_-[$R$-416]\ * #,##0.00_-;\-[$R$-416]\ * #,##0.00_-;_-[$R$-416]\ * &quot;-&quot;??_-;_-@_-"/>
    <numFmt numFmtId="169" formatCode="0.000%"/>
    <numFmt numFmtId="170" formatCode="#,##0.0000"/>
    <numFmt numFmtId="171" formatCode="_(* #,##0.00_);_(* \(#,##0.00\);_(* \-??_);_(@_)"/>
    <numFmt numFmtId="172" formatCode="_-&quot;R$ &quot;* #,##0.00_-;&quot;-R$ &quot;* #,##0.00_-;_-&quot;R$ &quot;* \-??_-;_-@_-"/>
  </numFmts>
  <fonts count="31">
    <font>
      <sz val="11"/>
      <color theme="1"/>
      <name val="Calibri"/>
      <family val="2"/>
      <scheme val="minor"/>
    </font>
    <font>
      <sz val="10"/>
      <name val="Arial"/>
      <family val="2"/>
    </font>
    <font>
      <sz val="10"/>
      <name val="Arial"/>
      <family val="2"/>
    </font>
    <font>
      <b/>
      <sz val="11"/>
      <name val="Arial"/>
      <family val="2"/>
    </font>
    <font>
      <b/>
      <sz val="14"/>
      <name val="Arial"/>
      <family val="2"/>
    </font>
    <font>
      <sz val="11"/>
      <name val="Calibri"/>
      <family val="2"/>
    </font>
    <font>
      <b/>
      <sz val="12"/>
      <name val="Arial"/>
      <family val="2"/>
    </font>
    <font>
      <sz val="12"/>
      <name val="Arial"/>
      <family val="2"/>
    </font>
    <font>
      <b/>
      <sz val="10"/>
      <name val="Arial"/>
      <family val="2"/>
    </font>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0"/>
      <color rgb="FFFF0000"/>
      <name val="Arial"/>
      <family val="2"/>
    </font>
    <font>
      <b/>
      <sz val="11"/>
      <color rgb="FFFF0000"/>
      <name val="Calibri"/>
      <family val="2"/>
      <scheme val="minor"/>
    </font>
    <font>
      <b/>
      <sz val="11"/>
      <name val="Calibri"/>
      <family val="2"/>
      <scheme val="minor"/>
    </font>
    <font>
      <sz val="11"/>
      <color indexed="8"/>
      <name val="Calibri"/>
      <family val="2"/>
    </font>
    <font>
      <b/>
      <sz val="10"/>
      <color theme="1"/>
      <name val="Arial"/>
      <family val="2"/>
    </font>
    <font>
      <sz val="10"/>
      <color theme="1"/>
      <name val="Arial"/>
      <family val="2"/>
    </font>
    <font>
      <sz val="11"/>
      <color rgb="FF000000"/>
      <name val="Calibri"/>
      <family val="2"/>
      <scheme val="minor"/>
    </font>
    <font>
      <b/>
      <sz val="11"/>
      <color theme="0"/>
      <name val="Calibri"/>
      <family val="2"/>
      <scheme val="minor"/>
    </font>
    <font>
      <sz val="10"/>
      <name val="Arial"/>
      <family val="2"/>
      <charset val="1"/>
    </font>
    <font>
      <b/>
      <sz val="14"/>
      <color theme="1"/>
      <name val="Arial"/>
      <family val="2"/>
    </font>
    <font>
      <b/>
      <sz val="12"/>
      <color theme="1"/>
      <name val="Arial"/>
      <family val="2"/>
    </font>
    <font>
      <b/>
      <sz val="10"/>
      <color theme="0"/>
      <name val="Arial"/>
      <family val="2"/>
    </font>
    <font>
      <b/>
      <sz val="14"/>
      <color theme="0"/>
      <name val="Calibri"/>
      <family val="2"/>
      <scheme val="minor"/>
    </font>
    <font>
      <sz val="10"/>
      <name val="Arial"/>
      <family val="2"/>
    </font>
    <font>
      <sz val="16"/>
      <name val="Arial"/>
      <family val="2"/>
    </font>
    <font>
      <b/>
      <sz val="16"/>
      <name val="Arial"/>
      <family val="2"/>
    </font>
    <font>
      <b/>
      <sz val="16"/>
      <color rgb="FFFF0000"/>
      <name val="Arial"/>
      <family val="2"/>
    </font>
    <font>
      <b/>
      <sz val="16"/>
      <color theme="1"/>
      <name val="Arial"/>
      <family val="2"/>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3" tint="0.59999389629810485"/>
        <bgColor indexed="64"/>
      </patternFill>
    </fill>
    <fill>
      <patternFill patternType="solid">
        <fgColor indexed="22"/>
        <bgColor indexed="44"/>
      </patternFill>
    </fill>
    <fill>
      <patternFill patternType="solid">
        <fgColor theme="1" tint="4.9989318521683403E-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auto="1"/>
      </left>
      <right/>
      <top style="medium">
        <color indexed="64"/>
      </top>
      <bottom style="thin">
        <color auto="1"/>
      </bottom>
      <diagonal/>
    </border>
    <border>
      <left style="thin">
        <color indexed="8"/>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thin">
        <color indexed="64"/>
      </left>
      <right style="thin">
        <color indexed="8"/>
      </right>
      <top style="medium">
        <color indexed="64"/>
      </top>
      <bottom style="medium">
        <color indexed="64"/>
      </bottom>
      <diagonal/>
    </border>
    <border>
      <left style="medium">
        <color indexed="64"/>
      </left>
      <right style="thin">
        <color indexed="8"/>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8"/>
      </right>
      <top style="medium">
        <color indexed="64"/>
      </top>
      <bottom style="medium">
        <color indexed="64"/>
      </bottom>
      <diagonal/>
    </border>
    <border>
      <left style="thin">
        <color indexed="64"/>
      </left>
      <right style="thin">
        <color indexed="64"/>
      </right>
      <top style="thin">
        <color indexed="64"/>
      </top>
      <bottom/>
      <diagonal/>
    </border>
  </borders>
  <cellStyleXfs count="16">
    <xf numFmtId="0" fontId="0" fillId="0" borderId="0"/>
    <xf numFmtId="164" fontId="9" fillId="0" borderId="0" applyFont="0" applyFill="0" applyBorder="0" applyAlignment="0" applyProtection="0"/>
    <xf numFmtId="167" fontId="2" fillId="0" borderId="0" applyFont="0" applyFill="0" applyBorder="0" applyAlignment="0" applyProtection="0"/>
    <xf numFmtId="0" fontId="1" fillId="0" borderId="0"/>
    <xf numFmtId="9" fontId="9" fillId="0" borderId="0" applyFont="0" applyFill="0" applyBorder="0" applyAlignment="0" applyProtection="0"/>
    <xf numFmtId="9" fontId="2"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21" fillId="0" borderId="0"/>
    <xf numFmtId="172" fontId="21" fillId="0" borderId="0"/>
    <xf numFmtId="9" fontId="1" fillId="0" borderId="0" applyFill="0" applyBorder="0" applyAlignment="0" applyProtection="0"/>
    <xf numFmtId="9" fontId="1" fillId="0" borderId="0" applyFill="0" applyBorder="0" applyAlignment="0" applyProtection="0"/>
    <xf numFmtId="171" fontId="21" fillId="0" borderId="0"/>
    <xf numFmtId="44" fontId="9" fillId="0" borderId="0" applyFont="0" applyFill="0" applyBorder="0" applyAlignment="0" applyProtection="0"/>
    <xf numFmtId="0" fontId="26" fillId="0" borderId="0"/>
    <xf numFmtId="165" fontId="26" fillId="0" borderId="0" applyFont="0" applyFill="0" applyBorder="0" applyAlignment="0" applyProtection="0"/>
  </cellStyleXfs>
  <cellXfs count="704">
    <xf numFmtId="0" fontId="0" fillId="0" borderId="0" xfId="0"/>
    <xf numFmtId="0" fontId="0" fillId="0" borderId="1" xfId="0" applyBorder="1"/>
    <xf numFmtId="0" fontId="0" fillId="0" borderId="0" xfId="0" applyAlignment="1">
      <alignment horizontal="center"/>
    </xf>
    <xf numFmtId="4" fontId="0" fillId="0" borderId="0" xfId="0" applyNumberFormat="1"/>
    <xf numFmtId="10" fontId="11" fillId="0" borderId="1" xfId="4" applyNumberFormat="1" applyFont="1" applyBorder="1"/>
    <xf numFmtId="10" fontId="9" fillId="0" borderId="0" xfId="4" applyNumberFormat="1" applyFont="1"/>
    <xf numFmtId="10" fontId="11" fillId="0" borderId="1" xfId="4" applyNumberFormat="1" applyFont="1" applyFill="1" applyBorder="1"/>
    <xf numFmtId="0" fontId="10" fillId="0" borderId="0" xfId="0" applyFont="1"/>
    <xf numFmtId="165" fontId="0" fillId="0" borderId="0" xfId="0" applyNumberFormat="1"/>
    <xf numFmtId="0" fontId="12" fillId="0" borderId="2" xfId="0" applyFont="1" applyBorder="1"/>
    <xf numFmtId="0" fontId="13" fillId="0" borderId="0" xfId="0" applyFont="1" applyAlignment="1">
      <alignment vertical="center"/>
    </xf>
    <xf numFmtId="0" fontId="1" fillId="0" borderId="0" xfId="0" applyFont="1" applyAlignment="1">
      <alignment vertical="center"/>
    </xf>
    <xf numFmtId="0" fontId="13" fillId="3" borderId="0" xfId="0" applyFont="1" applyFill="1" applyAlignment="1">
      <alignment vertical="center"/>
    </xf>
    <xf numFmtId="4" fontId="14" fillId="0" borderId="0" xfId="0" applyNumberFormat="1" applyFont="1"/>
    <xf numFmtId="10" fontId="0" fillId="0" borderId="0" xfId="0" applyNumberFormat="1"/>
    <xf numFmtId="4" fontId="0" fillId="0" borderId="0" xfId="0" applyNumberFormat="1" applyProtection="1">
      <protection locked="0"/>
    </xf>
    <xf numFmtId="44" fontId="0" fillId="0" borderId="0" xfId="0" applyNumberFormat="1"/>
    <xf numFmtId="169" fontId="9" fillId="0" borderId="0" xfId="4" applyNumberFormat="1" applyFont="1"/>
    <xf numFmtId="0" fontId="7" fillId="2" borderId="0" xfId="0" applyFont="1" applyFill="1" applyAlignment="1" applyProtection="1">
      <alignment vertical="center"/>
      <protection locked="0"/>
    </xf>
    <xf numFmtId="170" fontId="14" fillId="0" borderId="0" xfId="0" applyNumberFormat="1" applyFont="1"/>
    <xf numFmtId="10" fontId="2" fillId="3" borderId="1" xfId="5" applyNumberFormat="1" applyFill="1" applyBorder="1" applyAlignment="1">
      <alignment horizontal="right" vertical="center"/>
    </xf>
    <xf numFmtId="169" fontId="2" fillId="0" borderId="1" xfId="5" applyNumberFormat="1" applyFill="1" applyBorder="1" applyAlignment="1">
      <alignment horizontal="right" vertical="center"/>
    </xf>
    <xf numFmtId="10" fontId="2" fillId="0" borderId="1" xfId="5" applyNumberFormat="1" applyFill="1" applyBorder="1" applyAlignment="1">
      <alignment horizontal="right" vertical="center"/>
    </xf>
    <xf numFmtId="10" fontId="16" fillId="0" borderId="1" xfId="0" applyNumberFormat="1" applyFont="1" applyBorder="1"/>
    <xf numFmtId="10" fontId="5" fillId="0" borderId="1" xfId="0" applyNumberFormat="1" applyFont="1" applyBorder="1"/>
    <xf numFmtId="0" fontId="1" fillId="3" borderId="1" xfId="3" applyFill="1" applyBorder="1" applyAlignment="1">
      <alignment horizontal="center" vertical="center"/>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9" fillId="0" borderId="0" xfId="0" applyFont="1" applyAlignment="1">
      <alignment horizontal="left" vertical="center" wrapText="1"/>
    </xf>
    <xf numFmtId="0" fontId="19" fillId="0" borderId="1" xfId="0" applyFont="1" applyBorder="1" applyAlignment="1">
      <alignment horizontal="left" vertical="center" wrapText="1"/>
    </xf>
    <xf numFmtId="0" fontId="12" fillId="0" borderId="1" xfId="0" applyFont="1" applyBorder="1" applyAlignment="1">
      <alignment horizontal="left" vertical="center" wrapText="1"/>
    </xf>
    <xf numFmtId="0" fontId="0" fillId="0" borderId="2" xfId="0" applyBorder="1" applyAlignment="1">
      <alignment horizontal="left"/>
    </xf>
    <xf numFmtId="0" fontId="0" fillId="0" borderId="3" xfId="0" applyBorder="1" applyAlignment="1">
      <alignment horizontal="left"/>
    </xf>
    <xf numFmtId="0" fontId="10" fillId="0" borderId="0" xfId="0" applyFont="1" applyAlignment="1">
      <alignment horizontal="left" vertical="center"/>
    </xf>
    <xf numFmtId="168" fontId="12" fillId="0" borderId="5" xfId="0" applyNumberFormat="1" applyFont="1" applyBorder="1" applyAlignment="1" applyProtection="1">
      <alignment horizontal="left" vertical="center"/>
      <protection locked="0"/>
    </xf>
    <xf numFmtId="168" fontId="12" fillId="0" borderId="5" xfId="0" applyNumberFormat="1" applyFont="1" applyBorder="1" applyAlignment="1">
      <alignment horizontal="left" vertical="center"/>
    </xf>
    <xf numFmtId="168" fontId="12" fillId="0" borderId="1" xfId="0" applyNumberFormat="1" applyFont="1" applyBorder="1" applyAlignment="1" applyProtection="1">
      <alignment horizontal="left" vertical="center"/>
      <protection locked="0"/>
    </xf>
    <xf numFmtId="168" fontId="12" fillId="0" borderId="1" xfId="0" applyNumberFormat="1" applyFont="1" applyBorder="1" applyAlignment="1">
      <alignment horizontal="left" vertical="center"/>
    </xf>
    <xf numFmtId="0" fontId="12" fillId="0" borderId="0" xfId="0" applyFont="1" applyAlignment="1">
      <alignment horizontal="left" vertical="center"/>
    </xf>
    <xf numFmtId="0" fontId="12" fillId="0" borderId="0" xfId="0" applyFont="1" applyAlignment="1">
      <alignment horizontal="left" vertical="center" wrapText="1"/>
    </xf>
    <xf numFmtId="168" fontId="12" fillId="0" borderId="0" xfId="0" applyNumberFormat="1" applyFont="1" applyAlignment="1" applyProtection="1">
      <alignment horizontal="left" vertical="center"/>
      <protection locked="0"/>
    </xf>
    <xf numFmtId="0" fontId="19" fillId="0" borderId="0" xfId="0" applyFont="1" applyAlignment="1">
      <alignment horizontal="left" vertical="center"/>
    </xf>
    <xf numFmtId="0" fontId="10" fillId="0" borderId="0" xfId="0" applyFont="1" applyAlignment="1">
      <alignment horizontal="center" vertical="center"/>
    </xf>
    <xf numFmtId="0" fontId="15" fillId="10" borderId="21" xfId="0" applyFont="1" applyFill="1" applyBorder="1" applyAlignment="1">
      <alignment horizontal="center" vertical="center"/>
    </xf>
    <xf numFmtId="0" fontId="15" fillId="10" borderId="22" xfId="0" applyFont="1" applyFill="1" applyBorder="1" applyAlignment="1">
      <alignment horizontal="center" vertical="center"/>
    </xf>
    <xf numFmtId="0" fontId="15" fillId="10" borderId="23" xfId="0" applyFont="1" applyFill="1" applyBorder="1" applyAlignment="1">
      <alignment horizontal="center" vertical="center"/>
    </xf>
    <xf numFmtId="0" fontId="15" fillId="10" borderId="22" xfId="0" applyFont="1" applyFill="1" applyBorder="1" applyAlignment="1">
      <alignment horizontal="center" vertical="center" wrapText="1"/>
    </xf>
    <xf numFmtId="0" fontId="0" fillId="0" borderId="5" xfId="0" applyBorder="1" applyAlignment="1">
      <alignment horizontal="center" vertical="center" wrapText="1"/>
    </xf>
    <xf numFmtId="44" fontId="0" fillId="0" borderId="26" xfId="0" applyNumberFormat="1" applyBorder="1" applyAlignment="1">
      <alignment horizontal="center" vertical="center"/>
    </xf>
    <xf numFmtId="0" fontId="10" fillId="0" borderId="28" xfId="0" applyFont="1" applyBorder="1"/>
    <xf numFmtId="0" fontId="14" fillId="0" borderId="0" xfId="0" applyFont="1" applyAlignment="1">
      <alignment horizontal="center"/>
    </xf>
    <xf numFmtId="0" fontId="10" fillId="0" borderId="29" xfId="0" applyFont="1" applyBorder="1"/>
    <xf numFmtId="0" fontId="0" fillId="0" borderId="30" xfId="0" applyBorder="1" applyAlignment="1">
      <alignment horizontal="center" vertical="center"/>
    </xf>
    <xf numFmtId="0" fontId="10" fillId="0" borderId="15" xfId="0" applyFont="1" applyBorder="1"/>
    <xf numFmtId="0" fontId="10" fillId="0" borderId="7" xfId="0" applyFont="1" applyBorder="1"/>
    <xf numFmtId="0" fontId="10" fillId="0" borderId="28" xfId="0" applyFont="1" applyBorder="1" applyAlignment="1">
      <alignment vertical="center"/>
    </xf>
    <xf numFmtId="0" fontId="10" fillId="0" borderId="0" xfId="0" applyFont="1" applyAlignment="1">
      <alignment vertical="center"/>
    </xf>
    <xf numFmtId="0" fontId="14" fillId="0" borderId="0" xfId="0" applyFont="1" applyAlignment="1">
      <alignment vertical="center"/>
    </xf>
    <xf numFmtId="0" fontId="10" fillId="0" borderId="29" xfId="0" applyFont="1" applyBorder="1" applyAlignment="1">
      <alignment vertical="center"/>
    </xf>
    <xf numFmtId="0" fontId="14" fillId="0" borderId="0" xfId="0" applyFont="1" applyAlignment="1">
      <alignment horizontal="left" vertical="center"/>
    </xf>
    <xf numFmtId="0" fontId="12" fillId="0" borderId="30" xfId="0" applyFont="1" applyBorder="1" applyAlignment="1">
      <alignment horizontal="center" vertical="center"/>
    </xf>
    <xf numFmtId="168" fontId="12" fillId="0" borderId="35" xfId="0" applyNumberFormat="1" applyFont="1" applyBorder="1" applyAlignment="1">
      <alignment horizontal="left" vertical="center"/>
    </xf>
    <xf numFmtId="0" fontId="12" fillId="0" borderId="36" xfId="0" applyFont="1" applyBorder="1" applyAlignment="1">
      <alignment horizontal="center" vertical="center"/>
    </xf>
    <xf numFmtId="168" fontId="12" fillId="0" borderId="37" xfId="0" applyNumberFormat="1" applyFont="1" applyBorder="1" applyAlignment="1">
      <alignment horizontal="left" vertical="center"/>
    </xf>
    <xf numFmtId="168" fontId="12" fillId="0" borderId="29" xfId="0" applyNumberFormat="1" applyFont="1" applyBorder="1" applyAlignment="1">
      <alignment horizontal="left" vertical="center"/>
    </xf>
    <xf numFmtId="0" fontId="10" fillId="0" borderId="29" xfId="0" applyFont="1" applyBorder="1" applyAlignment="1">
      <alignment horizontal="left" vertical="center"/>
    </xf>
    <xf numFmtId="0" fontId="10" fillId="0" borderId="14" xfId="0" applyFont="1" applyBorder="1"/>
    <xf numFmtId="0" fontId="0" fillId="0" borderId="28" xfId="0" applyBorder="1"/>
    <xf numFmtId="10" fontId="9" fillId="0" borderId="0" xfId="4" applyNumberFormat="1" applyFont="1" applyBorder="1"/>
    <xf numFmtId="0" fontId="0" fillId="0" borderId="29" xfId="0" applyBorder="1"/>
    <xf numFmtId="0" fontId="11" fillId="0" borderId="28" xfId="0" applyFont="1" applyBorder="1"/>
    <xf numFmtId="0" fontId="11" fillId="0" borderId="0" xfId="0" applyFont="1"/>
    <xf numFmtId="10" fontId="11" fillId="0" borderId="0" xfId="4" applyNumberFormat="1" applyFont="1" applyBorder="1"/>
    <xf numFmtId="0" fontId="11" fillId="0" borderId="29" xfId="0" applyFont="1" applyBorder="1"/>
    <xf numFmtId="164" fontId="11" fillId="0" borderId="37" xfId="1" applyFont="1" applyBorder="1" applyAlignment="1" applyProtection="1">
      <protection locked="0"/>
    </xf>
    <xf numFmtId="0" fontId="0" fillId="0" borderId="28" xfId="0" applyBorder="1" applyAlignment="1">
      <alignment horizontal="center"/>
    </xf>
    <xf numFmtId="4" fontId="0" fillId="0" borderId="29" xfId="0" applyNumberFormat="1" applyBorder="1"/>
    <xf numFmtId="0" fontId="0" fillId="0" borderId="36" xfId="0" applyBorder="1" applyAlignment="1">
      <alignment horizontal="center"/>
    </xf>
    <xf numFmtId="4" fontId="11" fillId="0" borderId="37" xfId="0" applyNumberFormat="1" applyFont="1" applyBorder="1"/>
    <xf numFmtId="10" fontId="9" fillId="0" borderId="0" xfId="4" applyNumberFormat="1" applyFont="1" applyFill="1" applyBorder="1"/>
    <xf numFmtId="10" fontId="11" fillId="0" borderId="0" xfId="4" applyNumberFormat="1" applyFont="1" applyFill="1" applyBorder="1"/>
    <xf numFmtId="0" fontId="0" fillId="0" borderId="28" xfId="0" applyBorder="1" applyAlignment="1">
      <alignment horizontal="left"/>
    </xf>
    <xf numFmtId="0" fontId="0" fillId="0" borderId="0" xfId="0" applyAlignment="1">
      <alignment horizontal="left"/>
    </xf>
    <xf numFmtId="10" fontId="9" fillId="0" borderId="0" xfId="4" applyNumberFormat="1" applyFont="1" applyBorder="1" applyAlignment="1">
      <alignment horizontal="left"/>
    </xf>
    <xf numFmtId="0" fontId="11" fillId="0" borderId="28" xfId="0" applyFont="1" applyBorder="1" applyAlignment="1">
      <alignment horizontal="left"/>
    </xf>
    <xf numFmtId="0" fontId="11" fillId="0" borderId="0" xfId="0" applyFont="1" applyAlignment="1">
      <alignment horizontal="left"/>
    </xf>
    <xf numFmtId="4" fontId="11" fillId="0" borderId="29" xfId="0" applyNumberFormat="1" applyFont="1" applyBorder="1"/>
    <xf numFmtId="0" fontId="0" fillId="3" borderId="0" xfId="0" applyFill="1" applyAlignment="1">
      <alignment horizontal="center"/>
    </xf>
    <xf numFmtId="0" fontId="0" fillId="3" borderId="0" xfId="0" applyFill="1"/>
    <xf numFmtId="10" fontId="9" fillId="3" borderId="0" xfId="4" applyNumberFormat="1" applyFont="1" applyFill="1"/>
    <xf numFmtId="4" fontId="0" fillId="3" borderId="0" xfId="0" applyNumberFormat="1" applyFill="1"/>
    <xf numFmtId="0" fontId="11" fillId="3" borderId="0" xfId="0" applyFont="1" applyFill="1"/>
    <xf numFmtId="10" fontId="11" fillId="3" borderId="0" xfId="4" applyNumberFormat="1" applyFont="1" applyFill="1"/>
    <xf numFmtId="164" fontId="11" fillId="3" borderId="1" xfId="1" applyFont="1" applyFill="1" applyBorder="1" applyAlignment="1" applyProtection="1">
      <protection locked="0"/>
    </xf>
    <xf numFmtId="0" fontId="0" fillId="3" borderId="1" xfId="0" applyFill="1" applyBorder="1" applyAlignment="1">
      <alignment horizontal="center"/>
    </xf>
    <xf numFmtId="0" fontId="0" fillId="3" borderId="1" xfId="0" applyFill="1" applyBorder="1"/>
    <xf numFmtId="10" fontId="11" fillId="3" borderId="1" xfId="4" applyNumberFormat="1" applyFont="1" applyFill="1" applyBorder="1"/>
    <xf numFmtId="0" fontId="0" fillId="3" borderId="2" xfId="0" applyFill="1" applyBorder="1" applyAlignment="1">
      <alignment horizontal="left"/>
    </xf>
    <xf numFmtId="0" fontId="0" fillId="3" borderId="3" xfId="0" applyFill="1" applyBorder="1" applyAlignment="1">
      <alignment horizontal="left"/>
    </xf>
    <xf numFmtId="0" fontId="0" fillId="3" borderId="4" xfId="0" applyFill="1" applyBorder="1"/>
    <xf numFmtId="0" fontId="0" fillId="3" borderId="2" xfId="0" applyFill="1" applyBorder="1"/>
    <xf numFmtId="44" fontId="0" fillId="3" borderId="1" xfId="0" applyNumberFormat="1" applyFill="1" applyBorder="1" applyAlignment="1">
      <alignment horizontal="center" vertical="center"/>
    </xf>
    <xf numFmtId="0" fontId="0" fillId="3" borderId="0" xfId="0" applyFill="1" applyAlignment="1">
      <alignment horizontal="left"/>
    </xf>
    <xf numFmtId="10" fontId="9" fillId="3" borderId="0" xfId="4" applyNumberFormat="1" applyFont="1" applyFill="1" applyAlignment="1">
      <alignment horizontal="left"/>
    </xf>
    <xf numFmtId="0" fontId="11" fillId="3" borderId="0" xfId="0" applyFont="1" applyFill="1" applyAlignment="1">
      <alignment horizontal="left"/>
    </xf>
    <xf numFmtId="0" fontId="18" fillId="3" borderId="1" xfId="3" applyFont="1" applyFill="1" applyBorder="1" applyAlignment="1">
      <alignment horizontal="center" vertical="center"/>
    </xf>
    <xf numFmtId="44" fontId="0" fillId="0" borderId="37" xfId="0" applyNumberFormat="1" applyBorder="1" applyAlignment="1">
      <alignment horizontal="center" vertical="center"/>
    </xf>
    <xf numFmtId="0" fontId="0" fillId="0" borderId="2" xfId="0" applyBorder="1"/>
    <xf numFmtId="0" fontId="0" fillId="0" borderId="3" xfId="0" applyBorder="1"/>
    <xf numFmtId="44" fontId="11" fillId="0" borderId="1" xfId="0" applyNumberFormat="1" applyFont="1" applyBorder="1" applyAlignment="1">
      <alignment horizontal="center" vertical="center"/>
    </xf>
    <xf numFmtId="44" fontId="11" fillId="3" borderId="1" xfId="0" applyNumberFormat="1" applyFont="1" applyFill="1" applyBorder="1" applyAlignment="1">
      <alignment horizontal="center" vertical="center"/>
    </xf>
    <xf numFmtId="44" fontId="17" fillId="3" borderId="1" xfId="3" applyNumberFormat="1" applyFont="1" applyFill="1" applyBorder="1" applyAlignment="1">
      <alignment horizontal="center" vertical="center"/>
    </xf>
    <xf numFmtId="44" fontId="0" fillId="0" borderId="1" xfId="0" applyNumberFormat="1" applyBorder="1" applyAlignment="1" applyProtection="1">
      <alignment horizontal="center" vertical="center"/>
      <protection locked="0"/>
    </xf>
    <xf numFmtId="44" fontId="0" fillId="3" borderId="1" xfId="0" applyNumberFormat="1" applyFill="1" applyBorder="1" applyAlignment="1" applyProtection="1">
      <alignment horizontal="center" vertical="center"/>
      <protection locked="0"/>
    </xf>
    <xf numFmtId="44" fontId="0" fillId="3" borderId="0" xfId="0" applyNumberFormat="1" applyFill="1" applyAlignment="1">
      <alignment horizontal="center" vertical="center"/>
    </xf>
    <xf numFmtId="44" fontId="11" fillId="3" borderId="0" xfId="0" applyNumberFormat="1" applyFont="1" applyFill="1" applyAlignment="1">
      <alignment horizontal="center" vertical="center"/>
    </xf>
    <xf numFmtId="4" fontId="11" fillId="7" borderId="1" xfId="0" applyNumberFormat="1" applyFont="1" applyFill="1" applyBorder="1" applyAlignment="1">
      <alignment horizontal="center"/>
    </xf>
    <xf numFmtId="10" fontId="11" fillId="7" borderId="1" xfId="4" applyNumberFormat="1" applyFont="1" applyFill="1" applyBorder="1" applyAlignment="1">
      <alignment horizontal="center"/>
    </xf>
    <xf numFmtId="0" fontId="0" fillId="7" borderId="1" xfId="0" applyFill="1" applyBorder="1" applyAlignment="1">
      <alignment horizontal="center"/>
    </xf>
    <xf numFmtId="4" fontId="11" fillId="4" borderId="1" xfId="0" applyNumberFormat="1" applyFont="1" applyFill="1" applyBorder="1"/>
    <xf numFmtId="44" fontId="11" fillId="4" borderId="1" xfId="0" applyNumberFormat="1" applyFont="1" applyFill="1" applyBorder="1" applyAlignment="1">
      <alignment horizontal="center" vertical="center"/>
    </xf>
    <xf numFmtId="0" fontId="0" fillId="7" borderId="36" xfId="0" applyFill="1" applyBorder="1" applyAlignment="1">
      <alignment horizontal="center"/>
    </xf>
    <xf numFmtId="4" fontId="11" fillId="7" borderId="37" xfId="0" applyNumberFormat="1" applyFont="1" applyFill="1" applyBorder="1" applyAlignment="1">
      <alignment horizontal="center"/>
    </xf>
    <xf numFmtId="44" fontId="11" fillId="0" borderId="37" xfId="0" applyNumberFormat="1" applyFont="1" applyBorder="1"/>
    <xf numFmtId="10" fontId="15" fillId="7" borderId="1" xfId="4" applyNumberFormat="1" applyFont="1" applyFill="1" applyBorder="1" applyAlignment="1">
      <alignment horizontal="center"/>
    </xf>
    <xf numFmtId="44" fontId="0" fillId="0" borderId="37" xfId="0" applyNumberFormat="1" applyBorder="1"/>
    <xf numFmtId="44" fontId="11" fillId="0" borderId="37" xfId="0" applyNumberFormat="1" applyFont="1" applyBorder="1" applyAlignment="1">
      <alignment horizontal="center"/>
    </xf>
    <xf numFmtId="44" fontId="11" fillId="0" borderId="37" xfId="0" applyNumberFormat="1" applyFont="1" applyBorder="1" applyAlignment="1">
      <alignment horizontal="center" vertical="center"/>
    </xf>
    <xf numFmtId="44" fontId="0" fillId="0" borderId="37" xfId="0" applyNumberFormat="1" applyBorder="1" applyAlignment="1" applyProtection="1">
      <alignment horizontal="center"/>
      <protection locked="0"/>
    </xf>
    <xf numFmtId="44" fontId="0" fillId="0" borderId="37" xfId="0" applyNumberFormat="1" applyBorder="1" applyAlignment="1" applyProtection="1">
      <alignment horizontal="center" vertical="center"/>
      <protection locked="0"/>
    </xf>
    <xf numFmtId="44" fontId="0" fillId="0" borderId="29" xfId="0" applyNumberFormat="1" applyBorder="1"/>
    <xf numFmtId="44" fontId="0" fillId="0" borderId="29" xfId="0" applyNumberFormat="1" applyBorder="1" applyAlignment="1">
      <alignment horizontal="center" vertical="center"/>
    </xf>
    <xf numFmtId="44" fontId="11" fillId="0" borderId="29" xfId="0" applyNumberFormat="1" applyFont="1" applyBorder="1" applyAlignment="1">
      <alignment horizontal="center" vertical="center"/>
    </xf>
    <xf numFmtId="44" fontId="11" fillId="4" borderId="37" xfId="0" applyNumberFormat="1" applyFont="1" applyFill="1" applyBorder="1" applyAlignment="1">
      <alignment horizontal="center" vertical="center"/>
    </xf>
    <xf numFmtId="4" fontId="11" fillId="4" borderId="37" xfId="0" applyNumberFormat="1" applyFont="1" applyFill="1" applyBorder="1"/>
    <xf numFmtId="44" fontId="11" fillId="4" borderId="37" xfId="0" applyNumberFormat="1" applyFont="1" applyFill="1" applyBorder="1"/>
    <xf numFmtId="10" fontId="15" fillId="4" borderId="1" xfId="4" applyNumberFormat="1" applyFont="1" applyFill="1" applyBorder="1"/>
    <xf numFmtId="10" fontId="11" fillId="4" borderId="1" xfId="4" applyNumberFormat="1" applyFont="1" applyFill="1" applyBorder="1"/>
    <xf numFmtId="44" fontId="11" fillId="4" borderId="37" xfId="0" applyNumberFormat="1" applyFont="1" applyFill="1" applyBorder="1" applyAlignment="1">
      <alignment horizontal="center"/>
    </xf>
    <xf numFmtId="0" fontId="1" fillId="0" borderId="36" xfId="3" applyBorder="1" applyAlignment="1">
      <alignment horizontal="center" vertical="center"/>
    </xf>
    <xf numFmtId="0" fontId="17" fillId="0" borderId="0" xfId="0" applyFont="1" applyAlignment="1">
      <alignment horizontal="center" vertical="center"/>
    </xf>
    <xf numFmtId="0" fontId="0" fillId="0" borderId="31" xfId="0" applyBorder="1" applyAlignment="1">
      <alignment horizontal="center"/>
    </xf>
    <xf numFmtId="0" fontId="0" fillId="0" borderId="47" xfId="0" applyBorder="1"/>
    <xf numFmtId="0" fontId="0" fillId="0" borderId="49" xfId="0" applyBorder="1"/>
    <xf numFmtId="0" fontId="0" fillId="0" borderId="48" xfId="0" applyBorder="1"/>
    <xf numFmtId="10" fontId="11" fillId="7" borderId="1" xfId="4" applyNumberFormat="1" applyFont="1" applyFill="1" applyBorder="1" applyAlignment="1">
      <alignment horizontal="right"/>
    </xf>
    <xf numFmtId="164" fontId="11" fillId="0" borderId="37" xfId="1" applyFont="1" applyBorder="1" applyAlignment="1"/>
    <xf numFmtId="0" fontId="1" fillId="3" borderId="36" xfId="3" applyFill="1" applyBorder="1" applyAlignment="1">
      <alignment horizontal="center" vertical="center"/>
    </xf>
    <xf numFmtId="10" fontId="11" fillId="7" borderId="1" xfId="4" applyNumberFormat="1" applyFont="1" applyFill="1" applyBorder="1"/>
    <xf numFmtId="44" fontId="11" fillId="7" borderId="37" xfId="0" applyNumberFormat="1" applyFont="1" applyFill="1" applyBorder="1"/>
    <xf numFmtId="0" fontId="15" fillId="10" borderId="24" xfId="0" applyFont="1" applyFill="1" applyBorder="1" applyAlignment="1">
      <alignment horizontal="center" vertical="center"/>
    </xf>
    <xf numFmtId="0" fontId="15" fillId="10" borderId="18" xfId="0" applyFont="1" applyFill="1" applyBorder="1" applyAlignment="1">
      <alignment horizontal="center" vertical="center"/>
    </xf>
    <xf numFmtId="0" fontId="15" fillId="10" borderId="25" xfId="0" applyFont="1" applyFill="1" applyBorder="1" applyAlignment="1">
      <alignment horizontal="center" vertical="center"/>
    </xf>
    <xf numFmtId="0" fontId="15" fillId="10" borderId="13" xfId="0" applyFont="1" applyFill="1" applyBorder="1" applyAlignment="1">
      <alignment horizontal="center" vertical="center"/>
    </xf>
    <xf numFmtId="0" fontId="0" fillId="3" borderId="3" xfId="0" applyFill="1" applyBorder="1"/>
    <xf numFmtId="0" fontId="0" fillId="3" borderId="31" xfId="0" applyFill="1" applyBorder="1" applyAlignment="1">
      <alignment horizontal="center"/>
    </xf>
    <xf numFmtId="0" fontId="0" fillId="3" borderId="47" xfId="0" applyFill="1" applyBorder="1"/>
    <xf numFmtId="0" fontId="0" fillId="3" borderId="49" xfId="0" applyFill="1" applyBorder="1"/>
    <xf numFmtId="0" fontId="0" fillId="3" borderId="48" xfId="0" applyFill="1" applyBorder="1"/>
    <xf numFmtId="44" fontId="0" fillId="3" borderId="37" xfId="0" applyNumberFormat="1" applyFill="1" applyBorder="1" applyAlignment="1">
      <alignment horizontal="center"/>
    </xf>
    <xf numFmtId="0" fontId="0" fillId="3" borderId="36" xfId="0" applyFill="1" applyBorder="1" applyAlignment="1">
      <alignment horizontal="center"/>
    </xf>
    <xf numFmtId="0" fontId="15" fillId="10" borderId="18" xfId="0" applyFont="1" applyFill="1" applyBorder="1" applyAlignment="1">
      <alignment horizontal="center" vertical="center" wrapText="1"/>
    </xf>
    <xf numFmtId="0" fontId="0" fillId="0" borderId="47" xfId="0" applyBorder="1" applyAlignment="1">
      <alignment vertical="center"/>
    </xf>
    <xf numFmtId="0" fontId="0" fillId="0" borderId="49" xfId="0" applyBorder="1" applyAlignment="1">
      <alignment vertical="center"/>
    </xf>
    <xf numFmtId="0" fontId="0" fillId="0" borderId="48" xfId="0" applyBorder="1" applyAlignment="1">
      <alignment vertical="center"/>
    </xf>
    <xf numFmtId="44" fontId="11" fillId="7" borderId="37" xfId="0" applyNumberFormat="1" applyFont="1" applyFill="1" applyBorder="1" applyAlignment="1">
      <alignment horizontal="center"/>
    </xf>
    <xf numFmtId="44" fontId="11" fillId="5" borderId="37" xfId="0" applyNumberFormat="1" applyFont="1" applyFill="1" applyBorder="1"/>
    <xf numFmtId="164" fontId="11" fillId="0" borderId="37" xfId="1" applyFont="1" applyBorder="1" applyAlignment="1" applyProtection="1">
      <alignment horizontal="center" vertical="center"/>
      <protection locked="0"/>
    </xf>
    <xf numFmtId="164" fontId="11" fillId="3" borderId="37" xfId="1" applyFont="1" applyFill="1" applyBorder="1" applyAlignment="1" applyProtection="1">
      <protection locked="0"/>
    </xf>
    <xf numFmtId="0" fontId="0" fillId="0" borderId="1" xfId="0" applyBorder="1" applyAlignment="1">
      <alignment horizontal="center"/>
    </xf>
    <xf numFmtId="0" fontId="26" fillId="0" borderId="0" xfId="14"/>
    <xf numFmtId="0" fontId="27" fillId="0" borderId="0" xfId="14" applyFont="1" applyProtection="1"/>
    <xf numFmtId="0" fontId="28" fillId="0" borderId="0" xfId="14" applyFont="1" applyProtection="1"/>
    <xf numFmtId="0" fontId="28" fillId="0" borderId="0" xfId="14" applyFont="1" applyAlignment="1" applyProtection="1">
      <alignment horizontal="left"/>
    </xf>
    <xf numFmtId="165" fontId="27" fillId="0" borderId="0" xfId="15" applyFont="1" applyProtection="1"/>
    <xf numFmtId="0" fontId="27" fillId="0" borderId="0" xfId="14" applyFont="1" applyAlignment="1" applyProtection="1"/>
    <xf numFmtId="0" fontId="27" fillId="0" borderId="0" xfId="14" applyFont="1" applyAlignment="1" applyProtection="1">
      <alignment horizontal="left" vertical="top" wrapText="1"/>
    </xf>
    <xf numFmtId="0" fontId="27" fillId="0" borderId="0" xfId="14" applyFont="1" applyAlignment="1" applyProtection="1">
      <alignment vertical="top" wrapText="1"/>
    </xf>
    <xf numFmtId="0" fontId="29" fillId="0" borderId="0" xfId="14" applyFont="1" applyAlignment="1" applyProtection="1">
      <alignment horizontal="left" vertical="center" wrapText="1"/>
    </xf>
    <xf numFmtId="0" fontId="28" fillId="0" borderId="0" xfId="14" applyFont="1" applyFill="1" applyAlignment="1" applyProtection="1">
      <alignment vertical="top" wrapText="1"/>
    </xf>
    <xf numFmtId="0" fontId="13" fillId="0" borderId="0" xfId="0" applyFont="1" applyAlignment="1">
      <alignment horizontal="right" vertical="center"/>
    </xf>
    <xf numFmtId="0" fontId="28" fillId="0" borderId="0" xfId="14" applyFont="1" applyAlignment="1" applyProtection="1">
      <alignment horizontal="right"/>
    </xf>
    <xf numFmtId="0" fontId="27" fillId="0" borderId="0" xfId="14" applyFont="1" applyAlignment="1" applyProtection="1">
      <protection locked="0"/>
    </xf>
    <xf numFmtId="0" fontId="27" fillId="0" borderId="0" xfId="14" applyFont="1" applyAlignment="1" applyProtection="1">
      <alignment vertical="top" wrapText="1"/>
      <protection locked="0"/>
    </xf>
    <xf numFmtId="0" fontId="27" fillId="0" borderId="0" xfId="14" applyFont="1" applyProtection="1">
      <protection locked="0"/>
    </xf>
    <xf numFmtId="0" fontId="27" fillId="0" borderId="0" xfId="14" applyFont="1" applyAlignment="1" applyProtection="1">
      <alignment horizontal="left" vertical="top" wrapText="1"/>
      <protection locked="0"/>
    </xf>
    <xf numFmtId="165" fontId="27" fillId="0" borderId="0" xfId="15" applyFont="1" applyProtection="1">
      <protection locked="0"/>
    </xf>
    <xf numFmtId="0" fontId="27" fillId="0" borderId="28" xfId="14" applyFont="1" applyBorder="1" applyAlignment="1" applyProtection="1">
      <protection locked="0"/>
    </xf>
    <xf numFmtId="0" fontId="27" fillId="0" borderId="0" xfId="14" applyFont="1" applyBorder="1" applyAlignment="1" applyProtection="1">
      <alignment vertical="top" wrapText="1"/>
      <protection locked="0"/>
    </xf>
    <xf numFmtId="0" fontId="27" fillId="0" borderId="0" xfId="14" applyFont="1" applyBorder="1" applyProtection="1">
      <protection locked="0"/>
    </xf>
    <xf numFmtId="0" fontId="27" fillId="0" borderId="0" xfId="14" applyFont="1" applyBorder="1" applyAlignment="1" applyProtection="1">
      <alignment horizontal="left" vertical="top" wrapText="1"/>
      <protection locked="0"/>
    </xf>
    <xf numFmtId="165" fontId="27" fillId="0" borderId="0" xfId="15" applyFont="1" applyBorder="1" applyProtection="1">
      <protection locked="0"/>
    </xf>
    <xf numFmtId="0" fontId="13" fillId="0" borderId="0" xfId="0" applyFont="1" applyBorder="1" applyAlignment="1">
      <alignment vertical="center"/>
    </xf>
    <xf numFmtId="0" fontId="13" fillId="0" borderId="29" xfId="0" applyFont="1" applyBorder="1" applyAlignment="1">
      <alignment vertical="center"/>
    </xf>
    <xf numFmtId="0" fontId="28" fillId="0" borderId="28" xfId="14" applyFont="1" applyBorder="1" applyAlignment="1" applyProtection="1">
      <alignment horizontal="left" vertical="center"/>
      <protection locked="0"/>
    </xf>
    <xf numFmtId="0" fontId="28" fillId="0" borderId="0" xfId="14" applyFont="1" applyBorder="1" applyAlignment="1" applyProtection="1">
      <alignment vertical="top" wrapText="1"/>
      <protection locked="0"/>
    </xf>
    <xf numFmtId="0" fontId="27" fillId="0" borderId="28" xfId="14" applyFont="1" applyBorder="1" applyAlignment="1">
      <alignment vertical="center"/>
    </xf>
    <xf numFmtId="0" fontId="27" fillId="0" borderId="0" xfId="14" applyFont="1" applyBorder="1" applyAlignment="1">
      <alignment vertical="center"/>
    </xf>
    <xf numFmtId="0" fontId="27" fillId="0" borderId="28" xfId="14" applyFont="1" applyBorder="1" applyAlignment="1" applyProtection="1">
      <alignment horizontal="left" vertical="center"/>
      <protection locked="0"/>
    </xf>
    <xf numFmtId="0" fontId="27" fillId="0" borderId="28" xfId="14" applyFont="1" applyBorder="1" applyAlignment="1" applyProtection="1">
      <alignment horizontal="left" vertical="center" wrapText="1"/>
      <protection locked="0"/>
    </xf>
    <xf numFmtId="0" fontId="27" fillId="0" borderId="14" xfId="14" applyFont="1" applyBorder="1" applyProtection="1">
      <protection locked="0"/>
    </xf>
    <xf numFmtId="0" fontId="27" fillId="0" borderId="15" xfId="14" applyFont="1" applyBorder="1" applyAlignment="1" applyProtection="1">
      <alignment vertical="center" wrapText="1"/>
      <protection locked="0"/>
    </xf>
    <xf numFmtId="0" fontId="28" fillId="0" borderId="0" xfId="14" applyFont="1" applyAlignment="1" applyProtection="1">
      <alignment horizontal="right" vertical="center"/>
    </xf>
    <xf numFmtId="0" fontId="27" fillId="0" borderId="15" xfId="14" applyFont="1" applyBorder="1" applyAlignment="1" applyProtection="1">
      <alignment horizontal="center" vertical="center" wrapText="1"/>
      <protection locked="0"/>
    </xf>
    <xf numFmtId="44" fontId="0" fillId="3" borderId="1" xfId="0" applyNumberFormat="1" applyFill="1" applyBorder="1" applyAlignment="1" applyProtection="1">
      <alignment horizontal="center" vertical="center"/>
    </xf>
    <xf numFmtId="44" fontId="11" fillId="3" borderId="1" xfId="0" applyNumberFormat="1" applyFont="1" applyFill="1" applyBorder="1" applyAlignment="1" applyProtection="1">
      <alignment horizontal="center" vertical="center"/>
    </xf>
    <xf numFmtId="10" fontId="2" fillId="3" borderId="1" xfId="5" applyNumberFormat="1" applyFill="1" applyBorder="1" applyAlignment="1" applyProtection="1">
      <alignment horizontal="right" vertical="center"/>
    </xf>
    <xf numFmtId="169" fontId="2" fillId="3" borderId="1" xfId="5" applyNumberFormat="1" applyFill="1" applyBorder="1" applyAlignment="1" applyProtection="1">
      <alignment horizontal="right" vertical="center"/>
    </xf>
    <xf numFmtId="10" fontId="16" fillId="3" borderId="1" xfId="0" applyNumberFormat="1" applyFont="1" applyFill="1" applyBorder="1" applyProtection="1"/>
    <xf numFmtId="10" fontId="5" fillId="3" borderId="1" xfId="0" applyNumberFormat="1" applyFont="1" applyFill="1" applyBorder="1" applyProtection="1"/>
    <xf numFmtId="44" fontId="1" fillId="3" borderId="1" xfId="3" applyNumberFormat="1" applyFill="1" applyBorder="1" applyAlignment="1" applyProtection="1">
      <alignment horizontal="center" vertical="center"/>
    </xf>
    <xf numFmtId="44" fontId="11" fillId="4" borderId="1" xfId="0" applyNumberFormat="1" applyFont="1" applyFill="1" applyBorder="1" applyProtection="1"/>
    <xf numFmtId="44" fontId="11" fillId="4" borderId="1" xfId="0" applyNumberFormat="1" applyFont="1" applyFill="1" applyBorder="1" applyAlignment="1" applyProtection="1">
      <alignment horizontal="center" vertical="center"/>
    </xf>
    <xf numFmtId="44" fontId="0" fillId="0" borderId="37" xfId="0" applyNumberFormat="1" applyBorder="1" applyAlignment="1" applyProtection="1">
      <alignment horizontal="center" vertical="center"/>
    </xf>
    <xf numFmtId="169" fontId="2" fillId="0" borderId="1" xfId="5" applyNumberFormat="1" applyFill="1" applyBorder="1" applyAlignment="1" applyProtection="1">
      <alignment horizontal="right" vertical="center"/>
    </xf>
    <xf numFmtId="10" fontId="2" fillId="0" borderId="1" xfId="5" applyNumberFormat="1" applyFill="1" applyBorder="1" applyAlignment="1" applyProtection="1">
      <alignment horizontal="right" vertical="center"/>
    </xf>
    <xf numFmtId="10" fontId="16" fillId="0" borderId="1" xfId="0" applyNumberFormat="1" applyFont="1" applyBorder="1" applyProtection="1"/>
    <xf numFmtId="10" fontId="5" fillId="0" borderId="1" xfId="0" applyNumberFormat="1" applyFont="1" applyBorder="1" applyProtection="1"/>
    <xf numFmtId="44" fontId="1" fillId="0" borderId="37" xfId="3" applyNumberFormat="1" applyBorder="1" applyAlignment="1" applyProtection="1">
      <alignment horizontal="center" vertical="center"/>
    </xf>
    <xf numFmtId="44" fontId="1" fillId="3" borderId="37" xfId="3" applyNumberFormat="1" applyFill="1" applyBorder="1" applyAlignment="1" applyProtection="1">
      <alignment horizontal="center" vertical="center"/>
    </xf>
    <xf numFmtId="44" fontId="0" fillId="0" borderId="1" xfId="0" applyNumberFormat="1" applyBorder="1" applyAlignment="1" applyProtection="1">
      <alignment horizontal="center" vertical="center"/>
    </xf>
    <xf numFmtId="44" fontId="11" fillId="4" borderId="37" xfId="0" applyNumberFormat="1" applyFont="1" applyFill="1" applyBorder="1" applyAlignment="1" applyProtection="1">
      <alignment horizontal="center" vertical="center"/>
    </xf>
    <xf numFmtId="44" fontId="11" fillId="4" borderId="44" xfId="0" applyNumberFormat="1" applyFont="1" applyFill="1" applyBorder="1" applyAlignment="1" applyProtection="1">
      <alignment horizontal="center" vertical="center"/>
    </xf>
    <xf numFmtId="0" fontId="0" fillId="0" borderId="0" xfId="0" applyProtection="1"/>
    <xf numFmtId="44" fontId="0" fillId="3" borderId="37" xfId="0" applyNumberFormat="1" applyFill="1" applyBorder="1" applyAlignment="1" applyProtection="1">
      <alignment horizontal="center"/>
    </xf>
    <xf numFmtId="44" fontId="0" fillId="0" borderId="37" xfId="0" applyNumberFormat="1" applyBorder="1" applyAlignment="1" applyProtection="1">
      <alignment horizontal="center"/>
    </xf>
    <xf numFmtId="4" fontId="0" fillId="0" borderId="37" xfId="0" applyNumberFormat="1" applyBorder="1" applyProtection="1"/>
    <xf numFmtId="44" fontId="0" fillId="0" borderId="1" xfId="0" applyNumberFormat="1" applyBorder="1" applyProtection="1"/>
    <xf numFmtId="44" fontId="11" fillId="4" borderId="37" xfId="0" applyNumberFormat="1" applyFont="1" applyFill="1" applyBorder="1" applyProtection="1"/>
    <xf numFmtId="44" fontId="1" fillId="0" borderId="37" xfId="3" applyNumberFormat="1" applyBorder="1" applyAlignment="1" applyProtection="1">
      <alignment horizontal="right" vertical="center"/>
    </xf>
    <xf numFmtId="44" fontId="1" fillId="3" borderId="37" xfId="3" applyNumberFormat="1" applyFill="1" applyBorder="1" applyAlignment="1" applyProtection="1">
      <alignment horizontal="right" vertical="center"/>
    </xf>
    <xf numFmtId="44" fontId="0" fillId="3" borderId="37" xfId="0" applyNumberFormat="1" applyFill="1" applyBorder="1" applyAlignment="1" applyProtection="1">
      <alignment horizontal="center" vertical="center"/>
    </xf>
    <xf numFmtId="44" fontId="0" fillId="0" borderId="37" xfId="0" applyNumberFormat="1" applyBorder="1" applyProtection="1"/>
    <xf numFmtId="10" fontId="16" fillId="0" borderId="1" xfId="0" applyNumberFormat="1" applyFont="1" applyBorder="1" applyAlignment="1" applyProtection="1">
      <alignment horizontal="right"/>
    </xf>
    <xf numFmtId="10" fontId="5" fillId="0" borderId="1" xfId="0" applyNumberFormat="1" applyFont="1" applyBorder="1" applyAlignment="1" applyProtection="1">
      <alignment horizontal="right"/>
    </xf>
    <xf numFmtId="44" fontId="11" fillId="4" borderId="44" xfId="0" applyNumberFormat="1" applyFont="1" applyFill="1" applyBorder="1" applyProtection="1"/>
    <xf numFmtId="44" fontId="0" fillId="3" borderId="37" xfId="0" applyNumberFormat="1" applyFill="1" applyBorder="1" applyProtection="1"/>
    <xf numFmtId="44" fontId="11" fillId="0" borderId="37" xfId="0" applyNumberFormat="1" applyFont="1" applyBorder="1" applyProtection="1"/>
    <xf numFmtId="44" fontId="11" fillId="0" borderId="44" xfId="0" applyNumberFormat="1" applyFont="1" applyBorder="1" applyProtection="1"/>
    <xf numFmtId="44" fontId="12" fillId="0" borderId="37" xfId="0" applyNumberFormat="1" applyFont="1" applyBorder="1" applyProtection="1"/>
    <xf numFmtId="10" fontId="9" fillId="0" borderId="1" xfId="4" applyNumberFormat="1" applyFont="1" applyFill="1" applyBorder="1" applyProtection="1">
      <protection locked="0"/>
    </xf>
    <xf numFmtId="10" fontId="9" fillId="3" borderId="1" xfId="4" applyNumberFormat="1" applyFont="1" applyFill="1" applyBorder="1" applyProtection="1">
      <protection locked="0"/>
    </xf>
    <xf numFmtId="44" fontId="0" fillId="0" borderId="1" xfId="0" applyNumberFormat="1" applyBorder="1" applyAlignment="1" applyProtection="1">
      <alignment vertical="center"/>
      <protection locked="0"/>
    </xf>
    <xf numFmtId="0" fontId="12" fillId="0" borderId="0" xfId="0" applyFont="1"/>
    <xf numFmtId="0" fontId="15" fillId="0" borderId="28" xfId="0" applyFont="1" applyBorder="1"/>
    <xf numFmtId="0" fontId="15" fillId="0" borderId="0" xfId="0" applyFont="1"/>
    <xf numFmtId="10" fontId="15" fillId="0" borderId="0" xfId="4" applyNumberFormat="1" applyFont="1" applyBorder="1"/>
    <xf numFmtId="0" fontId="15" fillId="0" borderId="29" xfId="0" applyFont="1" applyBorder="1"/>
    <xf numFmtId="164" fontId="15" fillId="0" borderId="37" xfId="1" applyFont="1" applyBorder="1" applyAlignment="1" applyProtection="1">
      <protection locked="0"/>
    </xf>
    <xf numFmtId="0" fontId="12" fillId="0" borderId="28" xfId="0" applyFont="1" applyBorder="1" applyAlignment="1">
      <alignment horizontal="center"/>
    </xf>
    <xf numFmtId="10" fontId="12" fillId="0" borderId="0" xfId="4" applyNumberFormat="1" applyFont="1" applyBorder="1"/>
    <xf numFmtId="4" fontId="12" fillId="0" borderId="29" xfId="0" applyNumberFormat="1" applyFont="1" applyBorder="1"/>
    <xf numFmtId="0" fontId="12" fillId="7" borderId="36" xfId="0" applyFont="1" applyFill="1" applyBorder="1" applyAlignment="1">
      <alignment horizontal="center"/>
    </xf>
    <xf numFmtId="4" fontId="15" fillId="7" borderId="37" xfId="0" applyNumberFormat="1" applyFont="1" applyFill="1" applyBorder="1" applyAlignment="1">
      <alignment horizontal="center"/>
    </xf>
    <xf numFmtId="0" fontId="12" fillId="0" borderId="36" xfId="0" applyFont="1" applyBorder="1" applyAlignment="1">
      <alignment horizontal="center"/>
    </xf>
    <xf numFmtId="44" fontId="12" fillId="0" borderId="37" xfId="0" applyNumberFormat="1" applyFont="1" applyBorder="1" applyAlignment="1">
      <alignment horizontal="center" vertical="center"/>
    </xf>
    <xf numFmtId="0" fontId="12" fillId="0" borderId="36" xfId="0" applyFont="1" applyBorder="1" applyAlignment="1" applyProtection="1">
      <alignment horizontal="center" vertical="center"/>
    </xf>
    <xf numFmtId="44" fontId="12" fillId="3" borderId="1" xfId="0" applyNumberFormat="1" applyFont="1" applyFill="1" applyBorder="1" applyAlignment="1" applyProtection="1">
      <alignment vertical="center" wrapText="1"/>
    </xf>
    <xf numFmtId="44" fontId="12" fillId="3" borderId="37" xfId="0" applyNumberFormat="1" applyFont="1" applyFill="1" applyBorder="1" applyAlignment="1" applyProtection="1">
      <alignment horizontal="center" vertical="center"/>
    </xf>
    <xf numFmtId="44" fontId="1" fillId="3" borderId="37" xfId="3" applyNumberFormat="1" applyFont="1" applyFill="1" applyBorder="1" applyAlignment="1" applyProtection="1">
      <alignment horizontal="center" vertical="center"/>
    </xf>
    <xf numFmtId="44" fontId="15" fillId="4" borderId="37" xfId="0" applyNumberFormat="1" applyFont="1" applyFill="1" applyBorder="1" applyAlignment="1">
      <alignment horizontal="center" vertical="center"/>
    </xf>
    <xf numFmtId="10" fontId="12" fillId="0" borderId="0" xfId="4" applyNumberFormat="1" applyFont="1" applyFill="1" applyBorder="1"/>
    <xf numFmtId="10" fontId="12" fillId="0" borderId="1" xfId="4" applyNumberFormat="1" applyFont="1" applyFill="1" applyBorder="1" applyProtection="1">
      <protection locked="0"/>
    </xf>
    <xf numFmtId="44" fontId="12" fillId="0" borderId="37" xfId="0" applyNumberFormat="1" applyFont="1" applyBorder="1" applyAlignment="1" applyProtection="1">
      <alignment horizontal="center" vertical="center"/>
    </xf>
    <xf numFmtId="0" fontId="12" fillId="0" borderId="1" xfId="0" applyFont="1" applyBorder="1"/>
    <xf numFmtId="10" fontId="1" fillId="3" borderId="1" xfId="5" applyNumberFormat="1" applyFont="1" applyFill="1" applyBorder="1" applyAlignment="1" applyProtection="1">
      <alignment horizontal="right" vertical="center"/>
    </xf>
    <xf numFmtId="169" fontId="1" fillId="3" borderId="1" xfId="5" applyNumberFormat="1" applyFont="1" applyFill="1" applyBorder="1" applyAlignment="1" applyProtection="1">
      <alignment horizontal="right" vertical="center"/>
    </xf>
    <xf numFmtId="0" fontId="1" fillId="0" borderId="36" xfId="3" applyFont="1" applyBorder="1" applyAlignment="1">
      <alignment horizontal="center" vertical="center"/>
    </xf>
    <xf numFmtId="165" fontId="12" fillId="0" borderId="0" xfId="0" applyNumberFormat="1" applyFont="1"/>
    <xf numFmtId="0" fontId="12" fillId="0" borderId="28" xfId="0" applyFont="1" applyBorder="1"/>
    <xf numFmtId="44" fontId="1" fillId="0" borderId="37" xfId="3" applyNumberFormat="1" applyFont="1" applyBorder="1" applyAlignment="1" applyProtection="1">
      <alignment horizontal="center" vertical="center"/>
    </xf>
    <xf numFmtId="44" fontId="15" fillId="4" borderId="37" xfId="0" applyNumberFormat="1" applyFont="1" applyFill="1" applyBorder="1"/>
    <xf numFmtId="10" fontId="15" fillId="0" borderId="0" xfId="4" applyNumberFormat="1" applyFont="1" applyFill="1" applyBorder="1"/>
    <xf numFmtId="44" fontId="12" fillId="0" borderId="37" xfId="0" applyNumberFormat="1" applyFont="1" applyBorder="1" applyAlignment="1" applyProtection="1">
      <alignment horizontal="center" vertical="center"/>
      <protection locked="0"/>
    </xf>
    <xf numFmtId="4" fontId="12" fillId="0" borderId="29" xfId="0" applyNumberFormat="1" applyFont="1" applyBorder="1" applyAlignment="1">
      <alignment horizontal="center" vertical="center"/>
    </xf>
    <xf numFmtId="44" fontId="12" fillId="0" borderId="1" xfId="0" applyNumberFormat="1" applyFont="1" applyBorder="1" applyAlignment="1" applyProtection="1">
      <alignment horizontal="center" vertical="center"/>
    </xf>
    <xf numFmtId="0" fontId="12" fillId="0" borderId="36" xfId="0" applyFont="1" applyFill="1" applyBorder="1" applyAlignment="1">
      <alignment horizontal="center"/>
    </xf>
    <xf numFmtId="0" fontId="15" fillId="0" borderId="47" xfId="0" applyFont="1" applyFill="1" applyBorder="1" applyAlignment="1">
      <alignment vertical="center"/>
    </xf>
    <xf numFmtId="0" fontId="15" fillId="0" borderId="49" xfId="0" applyFont="1" applyFill="1" applyBorder="1" applyAlignment="1">
      <alignment vertical="center"/>
    </xf>
    <xf numFmtId="0" fontId="15" fillId="0" borderId="48" xfId="0" applyFont="1" applyFill="1" applyBorder="1" applyAlignment="1">
      <alignment vertical="center"/>
    </xf>
    <xf numFmtId="4" fontId="15" fillId="0" borderId="37" xfId="0" applyNumberFormat="1" applyFont="1" applyFill="1" applyBorder="1" applyAlignment="1">
      <alignment horizontal="center"/>
    </xf>
    <xf numFmtId="44" fontId="12" fillId="0" borderId="1" xfId="0" applyNumberFormat="1" applyFont="1" applyFill="1" applyBorder="1" applyAlignment="1" applyProtection="1">
      <alignment vertical="center"/>
      <protection locked="0"/>
    </xf>
    <xf numFmtId="44" fontId="12" fillId="0" borderId="37" xfId="0" applyNumberFormat="1" applyFont="1" applyFill="1" applyBorder="1" applyAlignment="1" applyProtection="1">
      <alignment horizontal="center" vertical="center"/>
    </xf>
    <xf numFmtId="44" fontId="12" fillId="0" borderId="37" xfId="0" applyNumberFormat="1" applyFont="1" applyFill="1" applyBorder="1" applyAlignment="1" applyProtection="1">
      <alignment horizontal="center" vertical="center"/>
      <protection locked="0"/>
    </xf>
    <xf numFmtId="44" fontId="12" fillId="0" borderId="1" xfId="0" applyNumberFormat="1" applyFont="1" applyFill="1" applyBorder="1" applyAlignment="1" applyProtection="1">
      <alignment vertical="center"/>
    </xf>
    <xf numFmtId="0" fontId="12" fillId="0" borderId="1" xfId="0" applyFont="1" applyBorder="1" applyAlignment="1">
      <alignment horizontal="center"/>
    </xf>
    <xf numFmtId="44" fontId="15" fillId="4" borderId="37" xfId="0" applyNumberFormat="1" applyFont="1" applyFill="1" applyBorder="1" applyProtection="1"/>
    <xf numFmtId="44" fontId="15" fillId="4" borderId="37" xfId="0" applyNumberFormat="1" applyFont="1" applyFill="1" applyBorder="1" applyAlignment="1" applyProtection="1">
      <alignment horizontal="center" vertical="center"/>
    </xf>
    <xf numFmtId="4" fontId="15" fillId="0" borderId="0" xfId="0" applyNumberFormat="1" applyFont="1"/>
    <xf numFmtId="0" fontId="12" fillId="0" borderId="28" xfId="0" applyFont="1" applyBorder="1" applyAlignment="1">
      <alignment horizontal="left"/>
    </xf>
    <xf numFmtId="0" fontId="12" fillId="0" borderId="0" xfId="0" applyFont="1" applyAlignment="1">
      <alignment horizontal="left"/>
    </xf>
    <xf numFmtId="10" fontId="12" fillId="0" borderId="0" xfId="4" applyNumberFormat="1" applyFont="1" applyBorder="1" applyAlignment="1">
      <alignment horizontal="left"/>
    </xf>
    <xf numFmtId="44" fontId="12" fillId="0" borderId="29" xfId="0" applyNumberFormat="1" applyFont="1" applyBorder="1" applyAlignment="1">
      <alignment horizontal="center" vertical="center"/>
    </xf>
    <xf numFmtId="44" fontId="15" fillId="4" borderId="44" xfId="0" applyNumberFormat="1" applyFont="1" applyFill="1" applyBorder="1" applyAlignment="1" applyProtection="1">
      <alignment horizontal="center" vertical="center"/>
    </xf>
    <xf numFmtId="44" fontId="0" fillId="0" borderId="1" xfId="0" applyNumberFormat="1" applyBorder="1" applyProtection="1">
      <protection locked="0"/>
    </xf>
    <xf numFmtId="44" fontId="0" fillId="0" borderId="6" xfId="0" applyNumberFormat="1" applyBorder="1" applyAlignment="1" applyProtection="1">
      <alignment horizontal="center" vertical="center"/>
      <protection locked="0"/>
    </xf>
    <xf numFmtId="0" fontId="12" fillId="0" borderId="1" xfId="0" applyFont="1" applyBorder="1" applyAlignment="1" applyProtection="1">
      <alignment horizontal="right"/>
      <protection locked="0"/>
    </xf>
    <xf numFmtId="9" fontId="12" fillId="0" borderId="1" xfId="0" applyNumberFormat="1" applyFont="1" applyBorder="1" applyAlignment="1" applyProtection="1">
      <alignment horizontal="left"/>
      <protection locked="0"/>
    </xf>
    <xf numFmtId="166" fontId="12" fillId="0" borderId="1" xfId="0" applyNumberFormat="1" applyFont="1" applyBorder="1" applyAlignment="1" applyProtection="1">
      <alignment horizontal="left"/>
      <protection locked="0"/>
    </xf>
    <xf numFmtId="0" fontId="0" fillId="3" borderId="1" xfId="0" applyFill="1" applyBorder="1" applyAlignment="1" applyProtection="1">
      <alignment horizontal="right"/>
      <protection locked="0"/>
    </xf>
    <xf numFmtId="9" fontId="0" fillId="3" borderId="1" xfId="0" applyNumberFormat="1" applyFill="1" applyBorder="1" applyAlignment="1" applyProtection="1">
      <alignment horizontal="left"/>
      <protection locked="0"/>
    </xf>
    <xf numFmtId="166" fontId="0" fillId="3" borderId="1" xfId="0" applyNumberFormat="1" applyFill="1" applyBorder="1" applyAlignment="1" applyProtection="1">
      <alignment horizontal="left"/>
      <protection locked="0"/>
    </xf>
    <xf numFmtId="0" fontId="0" fillId="0" borderId="1" xfId="0" applyBorder="1" applyAlignment="1" applyProtection="1">
      <alignment horizontal="right"/>
      <protection locked="0"/>
    </xf>
    <xf numFmtId="9" fontId="0" fillId="0" borderId="1" xfId="0" applyNumberFormat="1" applyBorder="1" applyAlignment="1" applyProtection="1">
      <alignment horizontal="left"/>
      <protection locked="0"/>
    </xf>
    <xf numFmtId="166" fontId="0" fillId="0" borderId="1" xfId="0" applyNumberFormat="1" applyBorder="1" applyAlignment="1" applyProtection="1">
      <alignment horizontal="left"/>
      <protection locked="0"/>
    </xf>
    <xf numFmtId="0" fontId="27" fillId="0" borderId="0" xfId="14" applyFont="1" applyBorder="1" applyAlignment="1" applyProtection="1">
      <alignment horizontal="left" vertical="center" wrapText="1"/>
      <protection locked="0"/>
    </xf>
    <xf numFmtId="44" fontId="6" fillId="12" borderId="11" xfId="12" applyNumberFormat="1" applyFont="1" applyFill="1" applyBorder="1" applyAlignment="1" applyProtection="1">
      <alignment horizontal="center" vertical="center" wrapText="1"/>
    </xf>
    <xf numFmtId="44" fontId="6" fillId="12" borderId="15" xfId="12" applyNumberFormat="1" applyFont="1" applyFill="1" applyBorder="1" applyAlignment="1" applyProtection="1">
      <alignment horizontal="center" vertical="center" wrapText="1"/>
    </xf>
    <xf numFmtId="44" fontId="8" fillId="12" borderId="57" xfId="12" applyNumberFormat="1" applyFont="1" applyFill="1" applyBorder="1" applyAlignment="1" applyProtection="1">
      <alignment horizontal="center" vertical="center" wrapText="1"/>
    </xf>
    <xf numFmtId="44" fontId="8" fillId="12" borderId="59" xfId="12" applyNumberFormat="1" applyFont="1" applyFill="1" applyBorder="1" applyAlignment="1" applyProtection="1">
      <alignment horizontal="center" vertical="center" wrapText="1"/>
    </xf>
    <xf numFmtId="44" fontId="8" fillId="12" borderId="54" xfId="12" applyNumberFormat="1" applyFont="1" applyFill="1" applyBorder="1" applyAlignment="1" applyProtection="1">
      <alignment horizontal="center" vertical="center" wrapText="1"/>
    </xf>
    <xf numFmtId="44" fontId="8" fillId="12" borderId="55" xfId="12" applyNumberFormat="1" applyFont="1" applyFill="1" applyBorder="1" applyAlignment="1" applyProtection="1">
      <alignment horizontal="center" vertical="center" wrapText="1"/>
    </xf>
    <xf numFmtId="44" fontId="8" fillId="12" borderId="56" xfId="12" applyNumberFormat="1" applyFont="1" applyFill="1" applyBorder="1" applyAlignment="1" applyProtection="1">
      <alignment horizontal="center" vertical="center" wrapText="1"/>
    </xf>
    <xf numFmtId="44" fontId="8" fillId="12" borderId="24" xfId="12" applyNumberFormat="1" applyFont="1" applyFill="1" applyBorder="1" applyAlignment="1" applyProtection="1">
      <alignment horizontal="center" vertical="center" wrapText="1"/>
    </xf>
    <xf numFmtId="44" fontId="8" fillId="12" borderId="18" xfId="12" applyNumberFormat="1" applyFont="1" applyFill="1" applyBorder="1" applyAlignment="1" applyProtection="1">
      <alignment horizontal="center" vertical="center" wrapText="1"/>
    </xf>
    <xf numFmtId="44" fontId="8" fillId="12" borderId="13" xfId="12" applyNumberFormat="1" applyFont="1" applyFill="1" applyBorder="1" applyAlignment="1" applyProtection="1">
      <alignment horizontal="center" vertical="center" wrapText="1"/>
    </xf>
    <xf numFmtId="44" fontId="8" fillId="12" borderId="8" xfId="12" applyNumberFormat="1" applyFont="1" applyFill="1" applyBorder="1" applyAlignment="1" applyProtection="1">
      <alignment horizontal="center" vertical="center" wrapText="1"/>
    </xf>
    <xf numFmtId="0" fontId="7" fillId="3" borderId="30" xfId="0" applyFont="1" applyFill="1" applyBorder="1" applyAlignment="1" applyProtection="1">
      <alignment horizontal="center" vertical="center"/>
    </xf>
    <xf numFmtId="0" fontId="6" fillId="0" borderId="5" xfId="0" applyFont="1" applyBorder="1" applyAlignment="1" applyProtection="1">
      <alignment horizontal="center" vertical="center" wrapText="1"/>
    </xf>
    <xf numFmtId="0" fontId="7" fillId="0" borderId="17" xfId="0" applyFont="1" applyBorder="1" applyAlignment="1" applyProtection="1">
      <alignment horizontal="center" vertical="center"/>
    </xf>
    <xf numFmtId="44" fontId="7" fillId="0" borderId="20" xfId="0" applyNumberFormat="1" applyFont="1" applyBorder="1" applyAlignment="1" applyProtection="1">
      <alignment horizontal="center" vertical="center"/>
    </xf>
    <xf numFmtId="44" fontId="1" fillId="3" borderId="30" xfId="6" applyNumberFormat="1" applyFont="1" applyFill="1" applyBorder="1" applyAlignment="1" applyProtection="1">
      <alignment horizontal="center" vertical="center"/>
    </xf>
    <xf numFmtId="44" fontId="1" fillId="3" borderId="16" xfId="6" applyNumberFormat="1" applyFont="1" applyFill="1" applyBorder="1" applyAlignment="1" applyProtection="1">
      <alignment horizontal="center" vertical="center"/>
    </xf>
    <xf numFmtId="44" fontId="1" fillId="3" borderId="5" xfId="6" applyNumberFormat="1" applyFont="1" applyFill="1" applyBorder="1" applyAlignment="1" applyProtection="1">
      <alignment horizontal="center" vertical="center"/>
    </xf>
    <xf numFmtId="44" fontId="1" fillId="3" borderId="35" xfId="6" applyNumberFormat="1" applyFont="1" applyFill="1" applyBorder="1" applyAlignment="1" applyProtection="1">
      <alignment horizontal="center" vertical="center"/>
    </xf>
    <xf numFmtId="0" fontId="7" fillId="3" borderId="36" xfId="0" applyFont="1" applyFill="1" applyBorder="1" applyAlignment="1" applyProtection="1">
      <alignment horizontal="center" vertical="center"/>
    </xf>
    <xf numFmtId="0" fontId="6" fillId="0" borderId="1" xfId="0" applyFont="1" applyBorder="1" applyAlignment="1" applyProtection="1">
      <alignment horizontal="center" vertical="center" wrapText="1"/>
    </xf>
    <xf numFmtId="0" fontId="7" fillId="0" borderId="47" xfId="0" applyFont="1" applyBorder="1" applyAlignment="1" applyProtection="1">
      <alignment horizontal="center" vertical="center"/>
    </xf>
    <xf numFmtId="44" fontId="1" fillId="3" borderId="36" xfId="6" applyNumberFormat="1" applyFont="1" applyFill="1" applyBorder="1" applyAlignment="1" applyProtection="1">
      <alignment horizontal="center" vertical="center"/>
    </xf>
    <xf numFmtId="44" fontId="1" fillId="3" borderId="1" xfId="6" applyNumberFormat="1" applyFont="1" applyFill="1" applyBorder="1" applyAlignment="1" applyProtection="1">
      <alignment horizontal="center" vertical="center"/>
    </xf>
    <xf numFmtId="44" fontId="1" fillId="3" borderId="37" xfId="6" applyNumberFormat="1" applyFont="1" applyFill="1" applyBorder="1" applyAlignment="1" applyProtection="1">
      <alignment horizontal="center" vertical="center"/>
    </xf>
    <xf numFmtId="44" fontId="1" fillId="3" borderId="48" xfId="6" applyNumberFormat="1" applyFont="1" applyFill="1" applyBorder="1" applyAlignment="1" applyProtection="1">
      <alignment horizontal="center" vertical="center"/>
    </xf>
    <xf numFmtId="0" fontId="7" fillId="0" borderId="47" xfId="0" applyFont="1" applyBorder="1" applyAlignment="1" applyProtection="1">
      <alignment horizontal="center" vertical="center" wrapText="1"/>
    </xf>
    <xf numFmtId="0" fontId="7" fillId="0" borderId="50" xfId="0" applyFont="1" applyBorder="1" applyAlignment="1" applyProtection="1">
      <alignment horizontal="center" vertical="center" wrapText="1"/>
    </xf>
    <xf numFmtId="44" fontId="1" fillId="3" borderId="42" xfId="6" applyNumberFormat="1" applyFont="1" applyFill="1" applyBorder="1" applyAlignment="1" applyProtection="1">
      <alignment horizontal="center" vertical="center"/>
    </xf>
    <xf numFmtId="44" fontId="1" fillId="3" borderId="43" xfId="6" applyNumberFormat="1" applyFont="1" applyFill="1" applyBorder="1" applyAlignment="1" applyProtection="1">
      <alignment horizontal="center" vertical="center"/>
    </xf>
    <xf numFmtId="44" fontId="1" fillId="3" borderId="44" xfId="6" applyNumberFormat="1" applyFont="1" applyFill="1" applyBorder="1" applyAlignment="1" applyProtection="1">
      <alignment horizontal="center" vertical="center"/>
    </xf>
    <xf numFmtId="0" fontId="23" fillId="4" borderId="13" xfId="0" applyFont="1" applyFill="1" applyBorder="1" applyAlignment="1" applyProtection="1">
      <alignment horizontal="center" vertical="center"/>
    </xf>
    <xf numFmtId="0" fontId="23" fillId="4" borderId="15" xfId="0" applyFont="1" applyFill="1" applyBorder="1" applyAlignment="1" applyProtection="1">
      <alignment horizontal="center" vertical="center"/>
    </xf>
    <xf numFmtId="0" fontId="23" fillId="4" borderId="11" xfId="0" applyFont="1" applyFill="1" applyBorder="1" applyAlignment="1" applyProtection="1">
      <alignment horizontal="center" vertical="center"/>
    </xf>
    <xf numFmtId="0" fontId="17" fillId="0" borderId="13" xfId="0" applyFont="1" applyBorder="1" applyAlignment="1" applyProtection="1">
      <alignment horizontal="center" vertical="center"/>
    </xf>
    <xf numFmtId="0" fontId="17" fillId="0" borderId="27" xfId="0" applyFont="1" applyBorder="1" applyAlignment="1" applyProtection="1">
      <alignment horizontal="center" vertical="center"/>
    </xf>
    <xf numFmtId="44" fontId="17" fillId="8" borderId="27" xfId="0" applyNumberFormat="1" applyFont="1" applyFill="1" applyBorder="1" applyAlignment="1" applyProtection="1">
      <alignment vertical="center"/>
    </xf>
    <xf numFmtId="44" fontId="17" fillId="8" borderId="10" xfId="0" applyNumberFormat="1" applyFont="1" applyFill="1" applyBorder="1" applyAlignment="1" applyProtection="1">
      <alignment vertical="center"/>
    </xf>
    <xf numFmtId="44" fontId="17" fillId="0" borderId="18" xfId="0" applyNumberFormat="1" applyFont="1" applyBorder="1" applyAlignment="1" applyProtection="1">
      <alignment horizontal="center" vertical="center"/>
    </xf>
    <xf numFmtId="44" fontId="17" fillId="8" borderId="13" xfId="0" applyNumberFormat="1" applyFont="1" applyFill="1" applyBorder="1" applyAlignment="1" applyProtection="1">
      <alignment vertical="center"/>
    </xf>
    <xf numFmtId="44" fontId="17" fillId="8" borderId="18" xfId="0" applyNumberFormat="1" applyFont="1" applyFill="1" applyBorder="1" applyAlignment="1" applyProtection="1">
      <alignment vertical="center"/>
    </xf>
    <xf numFmtId="0" fontId="13" fillId="0" borderId="0" xfId="0" applyFont="1" applyBorder="1" applyAlignment="1" applyProtection="1">
      <alignment vertical="center"/>
      <protection locked="0"/>
    </xf>
    <xf numFmtId="0" fontId="13" fillId="0" borderId="29" xfId="0" applyFont="1" applyBorder="1" applyAlignment="1" applyProtection="1">
      <alignment vertical="center"/>
      <protection locked="0"/>
    </xf>
    <xf numFmtId="0" fontId="13" fillId="0" borderId="15" xfId="0" applyFont="1" applyBorder="1" applyAlignment="1" applyProtection="1">
      <alignment vertical="center"/>
      <protection locked="0"/>
    </xf>
    <xf numFmtId="0" fontId="13" fillId="0" borderId="7" xfId="0" applyFont="1" applyBorder="1" applyAlignment="1" applyProtection="1">
      <alignment vertical="center"/>
      <protection locked="0"/>
    </xf>
    <xf numFmtId="10" fontId="12" fillId="0" borderId="1" xfId="0" applyNumberFormat="1" applyFont="1" applyBorder="1" applyAlignment="1" applyProtection="1">
      <alignment horizontal="center" vertical="center"/>
      <protection locked="0"/>
    </xf>
    <xf numFmtId="0" fontId="27" fillId="0" borderId="0" xfId="14" applyFont="1" applyBorder="1" applyAlignment="1" applyProtection="1">
      <alignment vertical="center" wrapText="1"/>
    </xf>
    <xf numFmtId="0" fontId="27" fillId="0" borderId="0" xfId="14" applyFont="1" applyBorder="1" applyAlignment="1" applyProtection="1"/>
    <xf numFmtId="0" fontId="27" fillId="0" borderId="0" xfId="14" applyFont="1" applyBorder="1" applyAlignment="1" applyProtection="1">
      <alignment vertical="top" wrapText="1"/>
    </xf>
    <xf numFmtId="0" fontId="27" fillId="0" borderId="0" xfId="14" applyFont="1" applyBorder="1" applyProtection="1"/>
    <xf numFmtId="0" fontId="27" fillId="0" borderId="0" xfId="14" applyFont="1" applyBorder="1" applyAlignment="1" applyProtection="1">
      <alignment horizontal="left" vertical="top" wrapText="1"/>
    </xf>
    <xf numFmtId="165" fontId="27" fillId="0" borderId="0" xfId="15" applyFont="1" applyBorder="1" applyProtection="1"/>
    <xf numFmtId="0" fontId="13" fillId="0" borderId="0" xfId="0" applyFont="1" applyBorder="1" applyAlignment="1">
      <alignment horizontal="right" vertical="center"/>
    </xf>
    <xf numFmtId="0" fontId="22" fillId="3" borderId="28" xfId="0" applyFont="1" applyFill="1" applyBorder="1" applyAlignment="1">
      <alignment horizontal="left" vertical="center" wrapText="1"/>
    </xf>
    <xf numFmtId="0" fontId="22" fillId="3" borderId="0" xfId="0" applyFont="1" applyFill="1" applyBorder="1" applyAlignment="1">
      <alignment horizontal="left" vertical="center" wrapText="1"/>
    </xf>
    <xf numFmtId="0" fontId="22" fillId="3" borderId="15" xfId="0" applyFont="1" applyFill="1" applyBorder="1" applyAlignment="1">
      <alignment horizontal="left" vertical="center" wrapText="1"/>
    </xf>
    <xf numFmtId="0" fontId="22" fillId="3" borderId="7" xfId="0" applyFont="1" applyFill="1" applyBorder="1" applyAlignment="1">
      <alignment horizontal="left" vertical="center" wrapText="1"/>
    </xf>
    <xf numFmtId="0" fontId="28" fillId="0" borderId="1" xfId="14" applyFont="1" applyBorder="1" applyAlignment="1" applyProtection="1">
      <alignment horizontal="center"/>
      <protection locked="0"/>
    </xf>
    <xf numFmtId="0" fontId="28" fillId="0" borderId="60" xfId="14" applyFont="1" applyBorder="1" applyAlignment="1" applyProtection="1">
      <alignment horizontal="center"/>
      <protection locked="0"/>
    </xf>
    <xf numFmtId="0" fontId="27" fillId="0" borderId="1" xfId="14" applyFont="1" applyFill="1" applyBorder="1" applyAlignment="1" applyProtection="1">
      <alignment horizontal="center" vertical="center" wrapText="1"/>
      <protection locked="0"/>
    </xf>
    <xf numFmtId="0" fontId="27" fillId="0" borderId="1" xfId="14" applyFont="1" applyBorder="1" applyAlignment="1">
      <alignment horizontal="left" vertical="center" wrapText="1"/>
    </xf>
    <xf numFmtId="0" fontId="27" fillId="0" borderId="51" xfId="14" applyFont="1" applyBorder="1" applyAlignment="1" applyProtection="1">
      <alignment horizontal="center" vertical="center" wrapText="1"/>
      <protection locked="0"/>
    </xf>
    <xf numFmtId="0" fontId="27" fillId="0" borderId="28" xfId="14" applyFont="1" applyBorder="1" applyAlignment="1" applyProtection="1">
      <alignment horizontal="left" vertical="center" wrapText="1"/>
      <protection locked="0"/>
    </xf>
    <xf numFmtId="0" fontId="27" fillId="0" borderId="0" xfId="14" applyFont="1" applyBorder="1" applyAlignment="1" applyProtection="1">
      <alignment horizontal="left" vertical="center" wrapText="1"/>
      <protection locked="0"/>
    </xf>
    <xf numFmtId="0" fontId="27" fillId="0" borderId="0" xfId="14" applyFont="1" applyFill="1" applyBorder="1" applyAlignment="1" applyProtection="1">
      <alignment horizontal="left" vertical="center" wrapText="1"/>
      <protection locked="0"/>
    </xf>
    <xf numFmtId="0" fontId="27" fillId="0" borderId="0" xfId="14" applyFont="1" applyBorder="1" applyAlignment="1" applyProtection="1">
      <alignment horizontal="center" vertical="center" wrapText="1"/>
      <protection locked="0"/>
    </xf>
    <xf numFmtId="165" fontId="30" fillId="0" borderId="0" xfId="15" applyFont="1" applyAlignment="1" applyProtection="1">
      <alignment vertical="center" wrapText="1"/>
      <protection locked="0"/>
    </xf>
    <xf numFmtId="165" fontId="28" fillId="0" borderId="0" xfId="15" applyFont="1" applyAlignment="1" applyProtection="1">
      <alignment horizontal="left" vertical="center" wrapText="1"/>
      <protection locked="0"/>
    </xf>
    <xf numFmtId="0" fontId="28" fillId="7" borderId="18" xfId="14" applyFont="1" applyFill="1" applyBorder="1" applyAlignment="1" applyProtection="1">
      <alignment horizontal="center" vertical="center"/>
      <protection locked="0"/>
    </xf>
    <xf numFmtId="0" fontId="28" fillId="7" borderId="19" xfId="14" applyFont="1" applyFill="1" applyBorder="1" applyAlignment="1" applyProtection="1">
      <alignment horizontal="center" vertical="center"/>
      <protection locked="0"/>
    </xf>
    <xf numFmtId="0" fontId="28" fillId="7" borderId="8" xfId="14" applyFont="1" applyFill="1" applyBorder="1" applyAlignment="1" applyProtection="1">
      <alignment horizontal="center" vertical="center"/>
      <protection locked="0"/>
    </xf>
    <xf numFmtId="165" fontId="28" fillId="0" borderId="0" xfId="15" applyFont="1" applyAlignment="1" applyProtection="1">
      <alignment horizontal="left" vertical="center"/>
      <protection locked="0"/>
    </xf>
    <xf numFmtId="0" fontId="28" fillId="0" borderId="28" xfId="14" applyFont="1" applyBorder="1" applyAlignment="1" applyProtection="1">
      <alignment horizontal="left" vertical="center"/>
      <protection locked="0"/>
    </xf>
    <xf numFmtId="0" fontId="28" fillId="0" borderId="0" xfId="14" applyFont="1" applyBorder="1" applyAlignment="1" applyProtection="1">
      <alignment horizontal="left" vertical="center"/>
      <protection locked="0"/>
    </xf>
    <xf numFmtId="0" fontId="28" fillId="0" borderId="29" xfId="14" applyFont="1" applyBorder="1" applyAlignment="1" applyProtection="1">
      <alignment horizontal="left" vertical="center"/>
      <protection locked="0"/>
    </xf>
    <xf numFmtId="0" fontId="27" fillId="0" borderId="1" xfId="14" applyFont="1" applyBorder="1" applyAlignment="1" applyProtection="1">
      <alignment horizontal="left" vertical="center" wrapText="1"/>
      <protection locked="0"/>
    </xf>
    <xf numFmtId="0" fontId="0" fillId="0" borderId="1" xfId="0" applyBorder="1" applyAlignment="1">
      <alignment horizontal="left" vertical="center"/>
    </xf>
    <xf numFmtId="0" fontId="28" fillId="0" borderId="0" xfId="14" applyFont="1" applyAlignment="1">
      <alignment horizontal="center" vertical="center"/>
    </xf>
    <xf numFmtId="0" fontId="30" fillId="0" borderId="0" xfId="14" applyFont="1" applyAlignment="1">
      <alignment horizontal="center" vertical="center"/>
    </xf>
    <xf numFmtId="0" fontId="28" fillId="0" borderId="1" xfId="14" applyFont="1" applyBorder="1" applyAlignment="1" applyProtection="1">
      <alignment horizontal="center"/>
    </xf>
    <xf numFmtId="0" fontId="27" fillId="0" borderId="47" xfId="14" applyFont="1" applyBorder="1" applyAlignment="1" applyProtection="1">
      <alignment horizontal="center" vertical="center" wrapText="1"/>
    </xf>
    <xf numFmtId="0" fontId="27" fillId="0" borderId="49" xfId="14" applyFont="1" applyBorder="1" applyAlignment="1" applyProtection="1">
      <alignment horizontal="center" vertical="center" wrapText="1"/>
    </xf>
    <xf numFmtId="0" fontId="27" fillId="0" borderId="48" xfId="14" applyFont="1" applyBorder="1" applyAlignment="1" applyProtection="1">
      <alignment horizontal="center" vertical="center" wrapText="1"/>
    </xf>
    <xf numFmtId="0" fontId="24" fillId="9" borderId="18" xfId="0" applyFont="1" applyFill="1" applyBorder="1" applyAlignment="1" applyProtection="1">
      <alignment horizontal="center" vertical="center"/>
    </xf>
    <xf numFmtId="0" fontId="24" fillId="9" borderId="19" xfId="0" applyFont="1" applyFill="1" applyBorder="1" applyAlignment="1" applyProtection="1">
      <alignment horizontal="center" vertical="center"/>
    </xf>
    <xf numFmtId="0" fontId="24" fillId="9" borderId="8" xfId="0" applyFont="1" applyFill="1" applyBorder="1" applyAlignment="1" applyProtection="1">
      <alignment horizontal="center" vertical="center"/>
    </xf>
    <xf numFmtId="44" fontId="17" fillId="5" borderId="18" xfId="0" applyNumberFormat="1" applyFont="1" applyFill="1" applyBorder="1" applyAlignment="1" applyProtection="1">
      <alignment horizontal="center" vertical="center"/>
    </xf>
    <xf numFmtId="44" fontId="17" fillId="5" borderId="19" xfId="0" applyNumberFormat="1" applyFont="1" applyFill="1" applyBorder="1" applyAlignment="1" applyProtection="1">
      <alignment horizontal="center" vertical="center"/>
    </xf>
    <xf numFmtId="0" fontId="0" fillId="0" borderId="19" xfId="0" applyBorder="1" applyProtection="1"/>
    <xf numFmtId="0" fontId="0" fillId="0" borderId="8" xfId="0" applyBorder="1" applyProtection="1"/>
    <xf numFmtId="0" fontId="23" fillId="4" borderId="32" xfId="0" applyFont="1" applyFill="1" applyBorder="1" applyAlignment="1" applyProtection="1">
      <alignment horizontal="center" vertical="center"/>
    </xf>
    <xf numFmtId="0" fontId="23" fillId="4" borderId="51" xfId="0" applyFont="1" applyFill="1" applyBorder="1" applyAlignment="1" applyProtection="1">
      <alignment horizontal="center" vertical="center"/>
    </xf>
    <xf numFmtId="0" fontId="22" fillId="3" borderId="14" xfId="0" applyFont="1" applyFill="1" applyBorder="1" applyAlignment="1">
      <alignment horizontal="left" vertical="center" wrapText="1"/>
    </xf>
    <xf numFmtId="0" fontId="22" fillId="3" borderId="15" xfId="0" applyFont="1" applyFill="1" applyBorder="1" applyAlignment="1">
      <alignment horizontal="left" vertical="center" wrapText="1"/>
    </xf>
    <xf numFmtId="0" fontId="22" fillId="3" borderId="7" xfId="0" applyFont="1" applyFill="1" applyBorder="1" applyAlignment="1">
      <alignment horizontal="left" vertical="center" wrapText="1"/>
    </xf>
    <xf numFmtId="0" fontId="7" fillId="4" borderId="15" xfId="0" applyFont="1" applyFill="1" applyBorder="1" applyAlignment="1" applyProtection="1">
      <alignment horizontal="center" vertical="center"/>
    </xf>
    <xf numFmtId="0" fontId="7" fillId="4" borderId="51" xfId="0" applyFont="1" applyFill="1" applyBorder="1" applyAlignment="1" applyProtection="1">
      <alignment horizontal="center" vertical="center"/>
    </xf>
    <xf numFmtId="0" fontId="7" fillId="4" borderId="38" xfId="0" applyFont="1" applyFill="1" applyBorder="1" applyAlignment="1" applyProtection="1">
      <alignment horizontal="center" vertical="center"/>
    </xf>
    <xf numFmtId="44" fontId="22" fillId="8" borderId="10" xfId="0" applyNumberFormat="1" applyFont="1" applyFill="1" applyBorder="1" applyAlignment="1" applyProtection="1">
      <alignment horizontal="center" vertical="center"/>
    </xf>
    <xf numFmtId="0" fontId="22" fillId="8" borderId="12" xfId="0" applyFont="1" applyFill="1" applyBorder="1" applyAlignment="1" applyProtection="1">
      <alignment horizontal="center" vertical="center"/>
    </xf>
    <xf numFmtId="0" fontId="22" fillId="8" borderId="14" xfId="0" applyFont="1" applyFill="1" applyBorder="1" applyAlignment="1" applyProtection="1">
      <alignment horizontal="center" vertical="center"/>
    </xf>
    <xf numFmtId="0" fontId="22" fillId="8" borderId="7" xfId="0" applyFont="1" applyFill="1" applyBorder="1" applyAlignment="1" applyProtection="1">
      <alignment horizontal="center" vertical="center"/>
    </xf>
    <xf numFmtId="44" fontId="6" fillId="12" borderId="53" xfId="12" applyNumberFormat="1" applyFont="1" applyFill="1" applyBorder="1" applyAlignment="1" applyProtection="1">
      <alignment horizontal="center" vertical="center" wrapText="1"/>
    </xf>
    <xf numFmtId="44" fontId="6" fillId="12" borderId="52" xfId="12" applyNumberFormat="1" applyFont="1" applyFill="1" applyBorder="1" applyAlignment="1" applyProtection="1">
      <alignment horizontal="center" vertical="center" wrapText="1"/>
    </xf>
    <xf numFmtId="44" fontId="6" fillId="12" borderId="46" xfId="12" applyNumberFormat="1" applyFont="1" applyFill="1" applyBorder="1" applyAlignment="1" applyProtection="1">
      <alignment horizontal="center" vertical="center" wrapText="1"/>
    </xf>
    <xf numFmtId="44" fontId="6" fillId="12" borderId="43" xfId="12" applyNumberFormat="1" applyFont="1" applyFill="1" applyBorder="1" applyAlignment="1" applyProtection="1">
      <alignment horizontal="center" vertical="center" wrapText="1"/>
    </xf>
    <xf numFmtId="44" fontId="6" fillId="12" borderId="45" xfId="12" applyNumberFormat="1" applyFont="1" applyFill="1" applyBorder="1" applyAlignment="1" applyProtection="1">
      <alignment horizontal="center" vertical="center" wrapText="1"/>
    </xf>
    <xf numFmtId="44" fontId="6" fillId="12" borderId="42" xfId="12" applyNumberFormat="1" applyFont="1" applyFill="1" applyBorder="1" applyAlignment="1" applyProtection="1">
      <alignment horizontal="center" vertical="center" wrapText="1"/>
    </xf>
    <xf numFmtId="0" fontId="17" fillId="0" borderId="0" xfId="0" applyFont="1" applyAlignment="1">
      <alignment horizontal="center" vertical="center"/>
    </xf>
    <xf numFmtId="0" fontId="23" fillId="4" borderId="10" xfId="0" applyFont="1" applyFill="1" applyBorder="1" applyAlignment="1" applyProtection="1">
      <alignment horizontal="center" vertical="center"/>
    </xf>
    <xf numFmtId="0" fontId="23" fillId="4" borderId="11" xfId="0" applyFont="1" applyFill="1" applyBorder="1" applyAlignment="1" applyProtection="1">
      <alignment horizontal="center" vertical="center"/>
    </xf>
    <xf numFmtId="0" fontId="23" fillId="4" borderId="14" xfId="0" applyFont="1" applyFill="1" applyBorder="1" applyAlignment="1" applyProtection="1">
      <alignment horizontal="center" vertical="center"/>
    </xf>
    <xf numFmtId="0" fontId="23" fillId="4" borderId="15" xfId="0" applyFont="1" applyFill="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8" xfId="0" applyFont="1" applyBorder="1" applyAlignment="1" applyProtection="1">
      <alignment horizontal="center" vertical="center"/>
    </xf>
    <xf numFmtId="0" fontId="17" fillId="0" borderId="10"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0" fontId="17" fillId="0" borderId="7" xfId="0" applyFont="1" applyBorder="1" applyAlignment="1" applyProtection="1">
      <alignment horizontal="center" vertical="center" wrapText="1"/>
    </xf>
    <xf numFmtId="44" fontId="17" fillId="0" borderId="18" xfId="0" applyNumberFormat="1" applyFont="1" applyBorder="1" applyAlignment="1" applyProtection="1">
      <alignment horizontal="center" vertical="center"/>
    </xf>
    <xf numFmtId="44" fontId="17" fillId="0" borderId="8" xfId="0" applyNumberFormat="1" applyFont="1" applyBorder="1" applyAlignment="1" applyProtection="1">
      <alignment horizontal="center" vertical="center"/>
    </xf>
    <xf numFmtId="44" fontId="17" fillId="0" borderId="15" xfId="0" applyNumberFormat="1" applyFont="1" applyBorder="1" applyAlignment="1" applyProtection="1">
      <alignment horizontal="center" vertical="center"/>
    </xf>
    <xf numFmtId="44" fontId="17" fillId="0" borderId="7" xfId="0" applyNumberFormat="1" applyFont="1" applyBorder="1" applyAlignment="1" applyProtection="1">
      <alignment horizontal="center" vertical="center"/>
    </xf>
    <xf numFmtId="0" fontId="25" fillId="13" borderId="15" xfId="0" applyFont="1" applyFill="1" applyBorder="1" applyAlignment="1">
      <alignment horizontal="center" vertical="center"/>
    </xf>
    <xf numFmtId="0" fontId="12" fillId="0" borderId="4" xfId="0" applyFont="1" applyBorder="1"/>
    <xf numFmtId="0" fontId="12" fillId="0" borderId="2" xfId="0" applyFont="1" applyBorder="1"/>
    <xf numFmtId="0" fontId="12" fillId="0" borderId="3" xfId="0" applyFont="1" applyBorder="1"/>
    <xf numFmtId="0" fontId="15" fillId="4" borderId="31" xfId="0" applyFont="1" applyFill="1" applyBorder="1" applyAlignment="1">
      <alignment horizontal="left"/>
    </xf>
    <xf numFmtId="0" fontId="15" fillId="4" borderId="2" xfId="0" applyFont="1" applyFill="1" applyBorder="1" applyAlignment="1">
      <alignment horizontal="left"/>
    </xf>
    <xf numFmtId="0" fontId="15" fillId="4" borderId="3" xfId="0" applyFont="1" applyFill="1" applyBorder="1" applyAlignment="1">
      <alignment horizontal="left"/>
    </xf>
    <xf numFmtId="0" fontId="15" fillId="7" borderId="4" xfId="0" applyFont="1" applyFill="1" applyBorder="1" applyAlignment="1">
      <alignment horizontal="left"/>
    </xf>
    <xf numFmtId="0" fontId="15" fillId="7" borderId="2" xfId="0" applyFont="1" applyFill="1" applyBorder="1" applyAlignment="1">
      <alignment horizontal="left"/>
    </xf>
    <xf numFmtId="0" fontId="15" fillId="7" borderId="3" xfId="0" applyFont="1" applyFill="1" applyBorder="1" applyAlignment="1">
      <alignment horizontal="left"/>
    </xf>
    <xf numFmtId="0" fontId="15" fillId="0" borderId="31" xfId="0" applyFont="1" applyBorder="1" applyAlignment="1">
      <alignment horizontal="left"/>
    </xf>
    <xf numFmtId="0" fontId="15" fillId="0" borderId="2" xfId="0" applyFont="1" applyBorder="1" applyAlignment="1">
      <alignment horizontal="left"/>
    </xf>
    <xf numFmtId="0" fontId="15" fillId="0" borderId="34" xfId="0" applyFont="1" applyBorder="1" applyAlignment="1">
      <alignment horizontal="left"/>
    </xf>
    <xf numFmtId="0" fontId="15" fillId="3" borderId="31" xfId="0" applyFont="1" applyFill="1" applyBorder="1" applyAlignment="1" applyProtection="1">
      <alignment horizontal="left"/>
      <protection locked="0"/>
    </xf>
    <xf numFmtId="0" fontId="15" fillId="3" borderId="2" xfId="0" applyFont="1" applyFill="1" applyBorder="1" applyAlignment="1" applyProtection="1">
      <alignment horizontal="left"/>
      <protection locked="0"/>
    </xf>
    <xf numFmtId="0" fontId="15" fillId="3" borderId="34" xfId="0" applyFont="1" applyFill="1" applyBorder="1" applyAlignment="1" applyProtection="1">
      <alignment horizontal="left"/>
      <protection locked="0"/>
    </xf>
    <xf numFmtId="0" fontId="15" fillId="8" borderId="31" xfId="0" applyFont="1" applyFill="1" applyBorder="1" applyAlignment="1">
      <alignment horizontal="left"/>
    </xf>
    <xf numFmtId="0" fontId="15" fillId="8" borderId="2" xfId="0" applyFont="1" applyFill="1" applyBorder="1" applyAlignment="1">
      <alignment horizontal="left"/>
    </xf>
    <xf numFmtId="0" fontId="15" fillId="8" borderId="3" xfId="0" applyFont="1" applyFill="1" applyBorder="1" applyAlignment="1">
      <alignment horizontal="left"/>
    </xf>
    <xf numFmtId="0" fontId="15" fillId="6" borderId="31"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34" xfId="0" applyFont="1" applyFill="1" applyBorder="1" applyAlignment="1">
      <alignment horizontal="center" vertical="center"/>
    </xf>
    <xf numFmtId="0" fontId="15" fillId="7" borderId="39" xfId="0" applyFont="1" applyFill="1" applyBorder="1" applyAlignment="1">
      <alignment horizontal="center" vertical="center" wrapText="1"/>
    </xf>
    <xf numFmtId="0" fontId="15" fillId="7" borderId="40" xfId="0" applyFont="1" applyFill="1" applyBorder="1" applyAlignment="1">
      <alignment horizontal="center" vertical="center" wrapText="1"/>
    </xf>
    <xf numFmtId="0" fontId="15" fillId="7" borderId="41" xfId="0" applyFont="1" applyFill="1" applyBorder="1" applyAlignment="1">
      <alignment horizontal="center" vertical="center" wrapText="1"/>
    </xf>
    <xf numFmtId="0" fontId="15" fillId="3" borderId="31" xfId="0" applyFont="1" applyFill="1" applyBorder="1" applyAlignment="1">
      <alignment horizontal="left"/>
    </xf>
    <xf numFmtId="0" fontId="15" fillId="3" borderId="2" xfId="0" applyFont="1" applyFill="1" applyBorder="1" applyAlignment="1">
      <alignment horizontal="left"/>
    </xf>
    <xf numFmtId="0" fontId="15" fillId="3" borderId="34" xfId="0" applyFont="1" applyFill="1" applyBorder="1" applyAlignment="1">
      <alignment horizontal="left"/>
    </xf>
    <xf numFmtId="0" fontId="15" fillId="0" borderId="31" xfId="0" applyFont="1" applyBorder="1" applyAlignment="1">
      <alignment horizontal="center"/>
    </xf>
    <xf numFmtId="0" fontId="15" fillId="0" borderId="2" xfId="0" applyFont="1" applyBorder="1" applyAlignment="1">
      <alignment horizontal="center"/>
    </xf>
    <xf numFmtId="0" fontId="15" fillId="0" borderId="34" xfId="0" applyFont="1" applyBorder="1" applyAlignment="1">
      <alignment horizontal="center"/>
    </xf>
    <xf numFmtId="0" fontId="12" fillId="3" borderId="47" xfId="0" applyFont="1" applyFill="1" applyBorder="1" applyAlignment="1" applyProtection="1">
      <alignment horizontal="left" vertical="center" wrapText="1"/>
    </xf>
    <xf numFmtId="0" fontId="12" fillId="3" borderId="49" xfId="0" applyFont="1" applyFill="1" applyBorder="1" applyAlignment="1" applyProtection="1">
      <alignment horizontal="left" vertical="center" wrapText="1"/>
    </xf>
    <xf numFmtId="0" fontId="12" fillId="3" borderId="48" xfId="0" applyFont="1" applyFill="1" applyBorder="1" applyAlignment="1" applyProtection="1">
      <alignment horizontal="left" vertical="center" wrapText="1"/>
    </xf>
    <xf numFmtId="0" fontId="12" fillId="0" borderId="47" xfId="0" applyFont="1" applyBorder="1" applyAlignment="1" applyProtection="1">
      <alignment horizontal="left" vertical="center"/>
    </xf>
    <xf numFmtId="0" fontId="12" fillId="0" borderId="49" xfId="0" applyFont="1" applyBorder="1" applyAlignment="1" applyProtection="1">
      <alignment horizontal="left" vertical="center"/>
    </xf>
    <xf numFmtId="0" fontId="12" fillId="0" borderId="48" xfId="0" applyFont="1" applyBorder="1" applyAlignment="1" applyProtection="1">
      <alignment horizontal="left" vertical="center"/>
    </xf>
    <xf numFmtId="0" fontId="12" fillId="0" borderId="4" xfId="0" applyFont="1" applyBorder="1" applyAlignment="1">
      <alignment horizontal="left"/>
    </xf>
    <xf numFmtId="0" fontId="12" fillId="0" borderId="2" xfId="0" applyFont="1" applyBorder="1" applyAlignment="1">
      <alignment horizontal="left"/>
    </xf>
    <xf numFmtId="0" fontId="12" fillId="0" borderId="3" xfId="0" applyFont="1" applyBorder="1" applyAlignment="1">
      <alignment horizontal="left"/>
    </xf>
    <xf numFmtId="0" fontId="1" fillId="3" borderId="4" xfId="3" applyFont="1" applyFill="1" applyBorder="1" applyAlignment="1" applyProtection="1">
      <alignment horizontal="left" vertical="center"/>
    </xf>
    <xf numFmtId="0" fontId="1" fillId="3" borderId="2" xfId="3" applyFont="1" applyFill="1" applyBorder="1" applyAlignment="1" applyProtection="1">
      <alignment horizontal="left" vertical="center"/>
    </xf>
    <xf numFmtId="0" fontId="1" fillId="3" borderId="3" xfId="3" applyFont="1" applyFill="1" applyBorder="1" applyAlignment="1" applyProtection="1">
      <alignment horizontal="left" vertical="center"/>
    </xf>
    <xf numFmtId="0" fontId="1" fillId="0" borderId="4" xfId="3" applyFont="1" applyBorder="1" applyAlignment="1" applyProtection="1">
      <alignment horizontal="left" vertical="center"/>
    </xf>
    <xf numFmtId="0" fontId="1" fillId="0" borderId="2" xfId="3" applyFont="1" applyBorder="1" applyAlignment="1" applyProtection="1">
      <alignment horizontal="left" vertical="center"/>
    </xf>
    <xf numFmtId="0" fontId="1" fillId="0" borderId="3" xfId="3" applyFont="1" applyBorder="1" applyAlignment="1" applyProtection="1">
      <alignment horizontal="left" vertical="center"/>
    </xf>
    <xf numFmtId="0" fontId="12" fillId="0" borderId="4" xfId="0" applyFont="1" applyBorder="1" applyAlignment="1">
      <alignment vertical="center"/>
    </xf>
    <xf numFmtId="0" fontId="12" fillId="0" borderId="2" xfId="0" applyFont="1" applyBorder="1" applyAlignment="1">
      <alignment vertical="center"/>
    </xf>
    <xf numFmtId="0" fontId="12" fillId="0" borderId="3" xfId="0" applyFont="1" applyBorder="1" applyAlignment="1">
      <alignment vertical="center"/>
    </xf>
    <xf numFmtId="0" fontId="12" fillId="3" borderId="4" xfId="0" applyFont="1" applyFill="1" applyBorder="1" applyAlignment="1">
      <alignment vertical="center"/>
    </xf>
    <xf numFmtId="0" fontId="12" fillId="3" borderId="2" xfId="0" applyFont="1" applyFill="1" applyBorder="1" applyAlignment="1">
      <alignment vertical="center"/>
    </xf>
    <xf numFmtId="0" fontId="12" fillId="3" borderId="3" xfId="0" applyFont="1" applyFill="1" applyBorder="1" applyAlignment="1">
      <alignment vertical="center"/>
    </xf>
    <xf numFmtId="0" fontId="12" fillId="0" borderId="4" xfId="0" applyFont="1" applyBorder="1" applyAlignment="1" applyProtection="1">
      <alignment vertical="center"/>
    </xf>
    <xf numFmtId="0" fontId="12" fillId="0" borderId="2" xfId="0" applyFont="1" applyBorder="1" applyAlignment="1" applyProtection="1">
      <alignment vertical="center"/>
    </xf>
    <xf numFmtId="0" fontId="12" fillId="0" borderId="3" xfId="0" applyFont="1" applyBorder="1" applyAlignment="1" applyProtection="1">
      <alignment vertical="center"/>
    </xf>
    <xf numFmtId="0" fontId="12" fillId="0" borderId="4" xfId="0" applyFont="1" applyFill="1" applyBorder="1" applyAlignment="1">
      <alignment vertical="center"/>
    </xf>
    <xf numFmtId="0" fontId="12" fillId="0" borderId="2" xfId="0" applyFont="1" applyFill="1" applyBorder="1" applyAlignment="1">
      <alignment vertical="center"/>
    </xf>
    <xf numFmtId="0" fontId="12" fillId="0" borderId="3" xfId="0" applyFont="1" applyFill="1" applyBorder="1" applyAlignment="1">
      <alignment vertical="center"/>
    </xf>
    <xf numFmtId="0" fontId="12" fillId="0" borderId="47" xfId="0" applyFont="1" applyFill="1" applyBorder="1" applyAlignment="1">
      <alignment horizontal="left" vertical="center"/>
    </xf>
    <xf numFmtId="0" fontId="12" fillId="0" borderId="49" xfId="0" applyFont="1" applyFill="1" applyBorder="1" applyAlignment="1">
      <alignment horizontal="left" vertical="center"/>
    </xf>
    <xf numFmtId="0" fontId="12" fillId="0" borderId="48" xfId="0" applyFont="1" applyFill="1" applyBorder="1" applyAlignment="1">
      <alignment horizontal="left" vertical="center"/>
    </xf>
    <xf numFmtId="0" fontId="15" fillId="4" borderId="31" xfId="0" applyFont="1" applyFill="1" applyBorder="1"/>
    <xf numFmtId="0" fontId="15" fillId="4" borderId="2" xfId="0" applyFont="1" applyFill="1" applyBorder="1"/>
    <xf numFmtId="0" fontId="15" fillId="4" borderId="3" xfId="0" applyFont="1" applyFill="1" applyBorder="1"/>
    <xf numFmtId="0" fontId="1" fillId="0" borderId="0" xfId="3" applyAlignment="1">
      <alignment horizontal="center" vertical="center"/>
    </xf>
    <xf numFmtId="1" fontId="3" fillId="0" borderId="0" xfId="3" applyNumberFormat="1" applyFont="1" applyAlignment="1">
      <alignment horizontal="center" vertical="center"/>
    </xf>
    <xf numFmtId="167" fontId="4" fillId="0" borderId="0" xfId="3" applyNumberFormat="1" applyFont="1" applyAlignment="1">
      <alignment horizontal="center" vertical="center"/>
    </xf>
    <xf numFmtId="0" fontId="7" fillId="2" borderId="0" xfId="0" applyFont="1" applyFill="1" applyAlignment="1" applyProtection="1">
      <alignment horizontal="left" vertical="center"/>
      <protection locked="0"/>
    </xf>
    <xf numFmtId="0" fontId="15" fillId="4" borderId="32" xfId="0" applyFont="1" applyFill="1" applyBorder="1" applyAlignment="1">
      <alignment horizontal="left"/>
    </xf>
    <xf numFmtId="0" fontId="15" fillId="4" borderId="51" xfId="0" applyFont="1" applyFill="1" applyBorder="1" applyAlignment="1">
      <alignment horizontal="left"/>
    </xf>
    <xf numFmtId="0" fontId="15" fillId="4" borderId="33" xfId="0" applyFont="1" applyFill="1" applyBorder="1" applyAlignment="1">
      <alignment horizontal="left"/>
    </xf>
    <xf numFmtId="0" fontId="12" fillId="0" borderId="47" xfId="0" applyFont="1" applyBorder="1" applyAlignment="1">
      <alignment horizontal="left"/>
    </xf>
    <xf numFmtId="0" fontId="12" fillId="0" borderId="49" xfId="0" applyFont="1" applyBorder="1" applyAlignment="1">
      <alignment horizontal="left"/>
    </xf>
    <xf numFmtId="0" fontId="12" fillId="0" borderId="48" xfId="0" applyFont="1" applyBorder="1" applyAlignment="1">
      <alignment horizontal="left"/>
    </xf>
    <xf numFmtId="0" fontId="20" fillId="13" borderId="15" xfId="0" applyFont="1" applyFill="1" applyBorder="1" applyAlignment="1">
      <alignment horizontal="center" vertical="center"/>
    </xf>
    <xf numFmtId="0" fontId="11" fillId="7" borderId="4"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1" fillId="3" borderId="1" xfId="0" applyFont="1" applyFill="1" applyBorder="1" applyAlignment="1">
      <alignment horizontal="left"/>
    </xf>
    <xf numFmtId="0" fontId="11" fillId="0" borderId="36" xfId="0" applyFont="1" applyBorder="1" applyAlignment="1">
      <alignment horizontal="left"/>
    </xf>
    <xf numFmtId="0" fontId="11" fillId="0" borderId="1" xfId="0" applyFont="1" applyBorder="1" applyAlignment="1">
      <alignment horizontal="left"/>
    </xf>
    <xf numFmtId="0" fontId="11" fillId="0" borderId="37" xfId="0" applyFont="1" applyBorder="1" applyAlignment="1">
      <alignment horizontal="left"/>
    </xf>
    <xf numFmtId="0" fontId="11" fillId="3" borderId="4" xfId="0" applyFont="1" applyFill="1" applyBorder="1" applyAlignment="1">
      <alignment horizontal="left"/>
    </xf>
    <xf numFmtId="0" fontId="11" fillId="3" borderId="2" xfId="0" applyFont="1" applyFill="1" applyBorder="1" applyAlignment="1">
      <alignment horizontal="left"/>
    </xf>
    <xf numFmtId="0" fontId="11" fillId="3" borderId="3" xfId="0" applyFont="1" applyFill="1" applyBorder="1" applyAlignment="1">
      <alignment horizontal="left"/>
    </xf>
    <xf numFmtId="0" fontId="11" fillId="3" borderId="1" xfId="0" applyFont="1" applyFill="1" applyBorder="1" applyAlignment="1" applyProtection="1">
      <alignment horizontal="left"/>
      <protection locked="0"/>
    </xf>
    <xf numFmtId="0" fontId="11" fillId="11" borderId="1" xfId="0" applyFont="1" applyFill="1" applyBorder="1" applyAlignment="1">
      <alignment horizontal="center" vertical="center"/>
    </xf>
    <xf numFmtId="0" fontId="11" fillId="7" borderId="4" xfId="0" applyFont="1" applyFill="1" applyBorder="1" applyAlignment="1">
      <alignment horizontal="left"/>
    </xf>
    <xf numFmtId="0" fontId="11" fillId="7" borderId="2" xfId="0" applyFont="1" applyFill="1" applyBorder="1" applyAlignment="1">
      <alignment horizontal="left"/>
    </xf>
    <xf numFmtId="0" fontId="11" fillId="7" borderId="3" xfId="0" applyFont="1" applyFill="1" applyBorder="1" applyAlignment="1">
      <alignment horizontal="left"/>
    </xf>
    <xf numFmtId="0" fontId="0" fillId="3" borderId="4" xfId="0" applyFill="1" applyBorder="1"/>
    <xf numFmtId="0" fontId="0" fillId="3" borderId="2" xfId="0" applyFill="1" applyBorder="1"/>
    <xf numFmtId="0" fontId="0" fillId="3" borderId="3" xfId="0" applyFill="1" applyBorder="1"/>
    <xf numFmtId="0" fontId="0" fillId="3" borderId="4" xfId="0" applyFill="1" applyBorder="1" applyAlignment="1">
      <alignment horizontal="left"/>
    </xf>
    <xf numFmtId="0" fontId="0" fillId="3" borderId="2" xfId="0" applyFill="1" applyBorder="1" applyAlignment="1">
      <alignment horizontal="left"/>
    </xf>
    <xf numFmtId="0" fontId="0" fillId="3" borderId="3" xfId="0" applyFill="1" applyBorder="1" applyAlignment="1">
      <alignment horizontal="left"/>
    </xf>
    <xf numFmtId="0" fontId="0" fillId="3" borderId="4" xfId="0" applyFill="1" applyBorder="1" applyAlignment="1" applyProtection="1">
      <alignment horizontal="left"/>
    </xf>
    <xf numFmtId="0" fontId="0" fillId="3" borderId="2" xfId="0" applyFill="1" applyBorder="1" applyAlignment="1" applyProtection="1">
      <alignment horizontal="left"/>
    </xf>
    <xf numFmtId="0" fontId="0" fillId="3" borderId="3" xfId="0" applyFill="1" applyBorder="1" applyAlignment="1" applyProtection="1">
      <alignment horizontal="left"/>
    </xf>
    <xf numFmtId="0" fontId="1" fillId="3" borderId="4" xfId="3" applyFill="1" applyBorder="1" applyAlignment="1" applyProtection="1">
      <alignment horizontal="left" vertical="center"/>
    </xf>
    <xf numFmtId="0" fontId="1" fillId="3" borderId="2" xfId="3" applyFill="1" applyBorder="1" applyAlignment="1" applyProtection="1">
      <alignment horizontal="left" vertical="center"/>
    </xf>
    <xf numFmtId="0" fontId="1" fillId="3" borderId="3" xfId="3" applyFill="1" applyBorder="1" applyAlignment="1" applyProtection="1">
      <alignment horizontal="left" vertical="center"/>
    </xf>
    <xf numFmtId="0" fontId="18" fillId="3" borderId="4" xfId="3" applyFont="1" applyFill="1" applyBorder="1" applyAlignment="1" applyProtection="1">
      <alignment horizontal="left" vertical="center"/>
    </xf>
    <xf numFmtId="0" fontId="18" fillId="3" borderId="2" xfId="3" applyFont="1" applyFill="1" applyBorder="1" applyAlignment="1" applyProtection="1">
      <alignment horizontal="left" vertical="center"/>
    </xf>
    <xf numFmtId="0" fontId="18" fillId="3" borderId="3" xfId="3" applyFont="1" applyFill="1" applyBorder="1" applyAlignment="1" applyProtection="1">
      <alignment horizontal="left" vertical="center"/>
    </xf>
    <xf numFmtId="0" fontId="17" fillId="3" borderId="4" xfId="3" applyFont="1" applyFill="1" applyBorder="1" applyAlignment="1">
      <alignment horizontal="left" vertical="center"/>
    </xf>
    <xf numFmtId="0" fontId="17" fillId="3" borderId="2" xfId="3" applyFont="1" applyFill="1" applyBorder="1" applyAlignment="1">
      <alignment horizontal="left" vertical="center"/>
    </xf>
    <xf numFmtId="0" fontId="17" fillId="3" borderId="3" xfId="3" applyFont="1" applyFill="1" applyBorder="1" applyAlignment="1">
      <alignment horizontal="left" vertical="center"/>
    </xf>
    <xf numFmtId="0" fontId="11" fillId="4" borderId="4" xfId="0" applyFont="1" applyFill="1" applyBorder="1" applyAlignment="1">
      <alignment horizontal="left"/>
    </xf>
    <xf numFmtId="0" fontId="11" fillId="4" borderId="2" xfId="0" applyFont="1" applyFill="1" applyBorder="1" applyAlignment="1">
      <alignment horizontal="left"/>
    </xf>
    <xf numFmtId="0" fontId="11" fillId="4" borderId="3" xfId="0" applyFont="1" applyFill="1" applyBorder="1" applyAlignment="1">
      <alignment horizontal="left"/>
    </xf>
    <xf numFmtId="0" fontId="11" fillId="7" borderId="4" xfId="0" applyFont="1" applyFill="1" applyBorder="1" applyAlignment="1">
      <alignment horizontal="left" vertical="center"/>
    </xf>
    <xf numFmtId="0" fontId="11" fillId="7" borderId="2" xfId="0" applyFont="1" applyFill="1" applyBorder="1" applyAlignment="1">
      <alignment horizontal="left" vertical="center"/>
    </xf>
    <xf numFmtId="0" fontId="11" fillId="7" borderId="3" xfId="0" applyFont="1" applyFill="1" applyBorder="1" applyAlignment="1">
      <alignment horizontal="left" vertical="center"/>
    </xf>
    <xf numFmtId="0" fontId="0" fillId="0" borderId="4" xfId="0" applyBorder="1" applyAlignment="1">
      <alignment vertical="center"/>
    </xf>
    <xf numFmtId="0" fontId="0" fillId="0" borderId="2" xfId="0" applyBorder="1" applyAlignment="1">
      <alignment vertical="center"/>
    </xf>
    <xf numFmtId="0" fontId="0" fillId="0" borderId="49" xfId="0" applyBorder="1" applyAlignment="1">
      <alignment vertical="center"/>
    </xf>
    <xf numFmtId="0" fontId="0" fillId="0" borderId="47" xfId="0" applyBorder="1" applyAlignment="1">
      <alignment horizontal="left" vertical="center"/>
    </xf>
    <xf numFmtId="0" fontId="0" fillId="0" borderId="49" xfId="0" applyBorder="1" applyAlignment="1">
      <alignment horizontal="left" vertical="center"/>
    </xf>
    <xf numFmtId="0" fontId="0" fillId="0" borderId="47" xfId="0" applyBorder="1" applyAlignment="1">
      <alignment horizontal="left"/>
    </xf>
    <xf numFmtId="0" fontId="0" fillId="0" borderId="49" xfId="0" applyBorder="1" applyAlignment="1">
      <alignment horizontal="left"/>
    </xf>
    <xf numFmtId="0" fontId="0" fillId="0" borderId="48" xfId="0" applyBorder="1" applyAlignment="1">
      <alignment horizontal="left"/>
    </xf>
    <xf numFmtId="0" fontId="1" fillId="3" borderId="0" xfId="3" applyFill="1" applyAlignment="1">
      <alignment horizontal="center" vertical="center"/>
    </xf>
    <xf numFmtId="0" fontId="11" fillId="3" borderId="1" xfId="0" applyFont="1" applyFill="1" applyBorder="1" applyAlignment="1">
      <alignment horizontal="center" vertical="center"/>
    </xf>
    <xf numFmtId="0" fontId="11" fillId="4" borderId="1" xfId="0" applyFont="1" applyFill="1" applyBorder="1" applyAlignment="1">
      <alignment horizontal="left"/>
    </xf>
    <xf numFmtId="0" fontId="0" fillId="0" borderId="4"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18" fillId="0" borderId="4" xfId="3" applyFont="1" applyBorder="1" applyAlignment="1">
      <alignment horizontal="left" vertical="center"/>
    </xf>
    <xf numFmtId="0" fontId="18" fillId="0" borderId="2" xfId="3" applyFont="1" applyBorder="1" applyAlignment="1">
      <alignment horizontal="left" vertical="center"/>
    </xf>
    <xf numFmtId="0" fontId="18" fillId="0" borderId="3" xfId="3" applyFont="1" applyBorder="1" applyAlignment="1">
      <alignment horizontal="left" vertical="center"/>
    </xf>
    <xf numFmtId="0" fontId="0" fillId="0" borderId="4" xfId="0" applyBorder="1"/>
    <xf numFmtId="0" fontId="0" fillId="0" borderId="2" xfId="0" applyBorder="1"/>
    <xf numFmtId="0" fontId="0" fillId="0" borderId="3" xfId="0" applyBorder="1"/>
    <xf numFmtId="0" fontId="11" fillId="7" borderId="39" xfId="0" applyFont="1" applyFill="1" applyBorder="1" applyAlignment="1">
      <alignment horizontal="center" vertical="center" wrapText="1"/>
    </xf>
    <xf numFmtId="0" fontId="11" fillId="7" borderId="40" xfId="0" applyFont="1" applyFill="1" applyBorder="1" applyAlignment="1">
      <alignment horizontal="center" vertical="center" wrapText="1"/>
    </xf>
    <xf numFmtId="0" fontId="11" fillId="7" borderId="41" xfId="0" applyFont="1" applyFill="1" applyBorder="1" applyAlignment="1">
      <alignment horizontal="center" vertical="center" wrapText="1"/>
    </xf>
    <xf numFmtId="0" fontId="11" fillId="0" borderId="31" xfId="0" applyFont="1" applyBorder="1" applyAlignment="1">
      <alignment horizontal="left"/>
    </xf>
    <xf numFmtId="0" fontId="11" fillId="0" borderId="2" xfId="0" applyFont="1" applyBorder="1" applyAlignment="1">
      <alignment horizontal="left"/>
    </xf>
    <xf numFmtId="0" fontId="11" fillId="0" borderId="34" xfId="0" applyFont="1" applyBorder="1" applyAlignment="1">
      <alignment horizontal="left"/>
    </xf>
    <xf numFmtId="0" fontId="11" fillId="0" borderId="3" xfId="0" applyFont="1" applyBorder="1" applyAlignment="1">
      <alignment horizontal="left"/>
    </xf>
    <xf numFmtId="0" fontId="11" fillId="6" borderId="36" xfId="0" applyFont="1" applyFill="1" applyBorder="1" applyAlignment="1">
      <alignment horizontal="center" vertical="center"/>
    </xf>
    <xf numFmtId="0" fontId="11" fillId="6" borderId="1" xfId="0" applyFont="1" applyFill="1" applyBorder="1" applyAlignment="1">
      <alignment horizontal="center" vertical="center"/>
    </xf>
    <xf numFmtId="0" fontId="11" fillId="6" borderId="37" xfId="0" applyFont="1" applyFill="1" applyBorder="1" applyAlignment="1">
      <alignment horizontal="center" vertical="center"/>
    </xf>
    <xf numFmtId="0" fontId="11" fillId="4" borderId="31" xfId="0" applyFont="1" applyFill="1" applyBorder="1" applyAlignment="1">
      <alignment horizontal="left"/>
    </xf>
    <xf numFmtId="0" fontId="1" fillId="0" borderId="4" xfId="3" applyBorder="1" applyAlignment="1">
      <alignment horizontal="left" vertical="center"/>
    </xf>
    <xf numFmtId="0" fontId="1" fillId="0" borderId="2" xfId="3" applyBorder="1" applyAlignment="1">
      <alignment horizontal="left" vertical="center"/>
    </xf>
    <xf numFmtId="0" fontId="1" fillId="0" borderId="3" xfId="3" applyBorder="1" applyAlignment="1">
      <alignment horizontal="left" vertical="center"/>
    </xf>
    <xf numFmtId="0" fontId="1" fillId="3" borderId="4" xfId="3" applyFill="1" applyBorder="1" applyAlignment="1">
      <alignment horizontal="left" vertical="center"/>
    </xf>
    <xf numFmtId="0" fontId="1" fillId="3" borderId="2" xfId="3" applyFill="1" applyBorder="1" applyAlignment="1">
      <alignment horizontal="left" vertical="center"/>
    </xf>
    <xf numFmtId="0" fontId="1" fillId="3" borderId="3" xfId="3" applyFill="1" applyBorder="1" applyAlignment="1">
      <alignment horizontal="left" vertical="center"/>
    </xf>
    <xf numFmtId="0" fontId="11" fillId="4" borderId="36" xfId="0" applyFont="1" applyFill="1" applyBorder="1" applyAlignment="1">
      <alignment horizontal="left"/>
    </xf>
    <xf numFmtId="0" fontId="11" fillId="4" borderId="42" xfId="0" applyFont="1" applyFill="1" applyBorder="1" applyAlignment="1">
      <alignment horizontal="left"/>
    </xf>
    <xf numFmtId="0" fontId="11" fillId="4" borderId="43" xfId="0" applyFont="1" applyFill="1" applyBorder="1" applyAlignment="1">
      <alignment horizontal="left"/>
    </xf>
    <xf numFmtId="0" fontId="0" fillId="7" borderId="3" xfId="0" applyFill="1" applyBorder="1"/>
    <xf numFmtId="0" fontId="11" fillId="4" borderId="31" xfId="0" applyFont="1" applyFill="1" applyBorder="1"/>
    <xf numFmtId="0" fontId="11" fillId="4" borderId="2" xfId="0" applyFont="1" applyFill="1" applyBorder="1"/>
    <xf numFmtId="0" fontId="11" fillId="4" borderId="3" xfId="0" applyFont="1" applyFill="1" applyBorder="1"/>
    <xf numFmtId="0" fontId="11" fillId="3" borderId="36" xfId="0" applyFont="1" applyFill="1" applyBorder="1" applyAlignment="1" applyProtection="1">
      <alignment horizontal="left"/>
      <protection locked="0"/>
    </xf>
    <xf numFmtId="0" fontId="11" fillId="3" borderId="37" xfId="0" applyFont="1" applyFill="1" applyBorder="1" applyAlignment="1" applyProtection="1">
      <alignment horizontal="left"/>
      <protection locked="0"/>
    </xf>
    <xf numFmtId="0" fontId="11" fillId="7" borderId="31" xfId="0" applyFont="1" applyFill="1" applyBorder="1" applyAlignment="1">
      <alignment horizontal="left"/>
    </xf>
    <xf numFmtId="0" fontId="0" fillId="3" borderId="47" xfId="0" applyFill="1" applyBorder="1" applyAlignment="1">
      <alignment horizontal="left"/>
    </xf>
    <xf numFmtId="0" fontId="0" fillId="3" borderId="49" xfId="0" applyFill="1" applyBorder="1" applyAlignment="1">
      <alignment horizontal="left"/>
    </xf>
    <xf numFmtId="0" fontId="0" fillId="3" borderId="48" xfId="0" applyFill="1" applyBorder="1" applyAlignment="1">
      <alignment horizontal="left"/>
    </xf>
    <xf numFmtId="0" fontId="11" fillId="4" borderId="32" xfId="0" applyFont="1" applyFill="1" applyBorder="1" applyAlignment="1">
      <alignment horizontal="left"/>
    </xf>
    <xf numFmtId="0" fontId="11" fillId="4" borderId="51" xfId="0" applyFont="1" applyFill="1" applyBorder="1" applyAlignment="1">
      <alignment horizontal="left"/>
    </xf>
    <xf numFmtId="0" fontId="11" fillId="4" borderId="33" xfId="0" applyFont="1" applyFill="1" applyBorder="1" applyAlignment="1">
      <alignment horizontal="left"/>
    </xf>
    <xf numFmtId="0" fontId="0" fillId="0" borderId="47" xfId="0" applyBorder="1" applyAlignment="1">
      <alignment vertical="center"/>
    </xf>
    <xf numFmtId="0" fontId="0" fillId="0" borderId="48" xfId="0" applyBorder="1" applyAlignment="1">
      <alignment vertical="center"/>
    </xf>
    <xf numFmtId="0" fontId="0" fillId="0" borderId="4"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11" fillId="0" borderId="31" xfId="0" applyFont="1" applyBorder="1" applyAlignment="1">
      <alignment horizontal="left" vertical="center" wrapText="1"/>
    </xf>
    <xf numFmtId="0" fontId="11" fillId="5" borderId="36" xfId="0" applyFont="1" applyFill="1" applyBorder="1" applyAlignment="1">
      <alignment horizontal="left" wrapText="1"/>
    </xf>
    <xf numFmtId="0" fontId="11" fillId="5" borderId="1" xfId="0" applyFont="1" applyFill="1" applyBorder="1" applyAlignment="1">
      <alignment horizontal="left" wrapText="1"/>
    </xf>
    <xf numFmtId="0" fontId="11" fillId="5" borderId="37" xfId="0" applyFont="1" applyFill="1" applyBorder="1" applyAlignment="1">
      <alignment horizontal="left" wrapText="1"/>
    </xf>
    <xf numFmtId="0" fontId="0" fillId="0" borderId="3" xfId="0" applyBorder="1" applyAlignment="1">
      <alignment vertical="center"/>
    </xf>
    <xf numFmtId="0" fontId="11" fillId="3" borderId="31" xfId="0" applyFont="1" applyFill="1" applyBorder="1" applyAlignment="1" applyProtection="1">
      <alignment horizontal="left"/>
      <protection locked="0"/>
    </xf>
    <xf numFmtId="0" fontId="11" fillId="3" borderId="2" xfId="0" applyFont="1" applyFill="1" applyBorder="1" applyAlignment="1" applyProtection="1">
      <alignment horizontal="left"/>
      <protection locked="0"/>
    </xf>
    <xf numFmtId="0" fontId="11" fillId="3" borderId="34" xfId="0" applyFont="1" applyFill="1" applyBorder="1" applyAlignment="1" applyProtection="1">
      <alignment horizontal="left"/>
      <protection locked="0"/>
    </xf>
    <xf numFmtId="0" fontId="11" fillId="0" borderId="49" xfId="0" applyFont="1" applyBorder="1" applyAlignment="1">
      <alignment horizontal="left"/>
    </xf>
    <xf numFmtId="0" fontId="11" fillId="0" borderId="48" xfId="0" applyFont="1" applyBorder="1" applyAlignment="1">
      <alignment horizontal="left"/>
    </xf>
    <xf numFmtId="0" fontId="11" fillId="7" borderId="39" xfId="0" applyFont="1" applyFill="1" applyBorder="1" applyAlignment="1">
      <alignment horizontal="center"/>
    </xf>
    <xf numFmtId="0" fontId="11" fillId="7" borderId="40" xfId="0" applyFont="1" applyFill="1" applyBorder="1" applyAlignment="1">
      <alignment horizontal="center"/>
    </xf>
    <xf numFmtId="0" fontId="11" fillId="7" borderId="41" xfId="0" applyFont="1" applyFill="1" applyBorder="1" applyAlignment="1">
      <alignment horizontal="center"/>
    </xf>
    <xf numFmtId="0" fontId="11" fillId="7" borderId="47" xfId="0" applyFont="1" applyFill="1" applyBorder="1" applyAlignment="1">
      <alignment horizontal="left"/>
    </xf>
    <xf numFmtId="0" fontId="11" fillId="7" borderId="49" xfId="0" applyFont="1" applyFill="1" applyBorder="1" applyAlignment="1">
      <alignment horizontal="left"/>
    </xf>
    <xf numFmtId="0" fontId="11" fillId="7" borderId="48" xfId="0" applyFont="1" applyFill="1" applyBorder="1" applyAlignment="1">
      <alignment horizontal="left"/>
    </xf>
    <xf numFmtId="0" fontId="0" fillId="3" borderId="47" xfId="0" applyFill="1" applyBorder="1" applyAlignment="1" applyProtection="1">
      <alignment horizontal="left" vertical="center"/>
    </xf>
    <xf numFmtId="0" fontId="0" fillId="3" borderId="49" xfId="0" applyFill="1" applyBorder="1" applyAlignment="1" applyProtection="1">
      <alignment horizontal="left" vertical="center"/>
    </xf>
    <xf numFmtId="0" fontId="0" fillId="3" borderId="48" xfId="0" applyFill="1" applyBorder="1" applyAlignment="1" applyProtection="1">
      <alignment horizontal="left" vertical="center"/>
    </xf>
    <xf numFmtId="0" fontId="0" fillId="3" borderId="47" xfId="0" applyFill="1" applyBorder="1" applyAlignment="1" applyProtection="1">
      <alignment vertical="center"/>
    </xf>
    <xf numFmtId="0" fontId="0" fillId="3" borderId="49" xfId="0" applyFill="1" applyBorder="1" applyAlignment="1" applyProtection="1">
      <alignment vertical="center"/>
    </xf>
    <xf numFmtId="0" fontId="0" fillId="3" borderId="48" xfId="0" applyFill="1" applyBorder="1" applyAlignment="1" applyProtection="1">
      <alignment vertical="center"/>
    </xf>
    <xf numFmtId="0" fontId="11" fillId="5" borderId="31" xfId="0" applyFont="1" applyFill="1" applyBorder="1" applyAlignment="1">
      <alignment horizontal="left"/>
    </xf>
    <xf numFmtId="0" fontId="11" fillId="5" borderId="49" xfId="0" applyFont="1" applyFill="1" applyBorder="1" applyAlignment="1">
      <alignment horizontal="left"/>
    </xf>
    <xf numFmtId="0" fontId="11" fillId="5" borderId="48" xfId="0" applyFont="1" applyFill="1" applyBorder="1" applyAlignment="1">
      <alignment horizontal="left"/>
    </xf>
    <xf numFmtId="0" fontId="0" fillId="0" borderId="47" xfId="0" applyBorder="1" applyAlignment="1" applyProtection="1">
      <alignment horizontal="left" vertical="center" wrapText="1"/>
    </xf>
    <xf numFmtId="0" fontId="0" fillId="0" borderId="49" xfId="0" applyBorder="1" applyAlignment="1" applyProtection="1">
      <alignment horizontal="left" vertical="center" wrapText="1"/>
    </xf>
    <xf numFmtId="0" fontId="1" fillId="0" borderId="47" xfId="3" applyBorder="1" applyAlignment="1">
      <alignment horizontal="left" vertical="center"/>
    </xf>
    <xf numFmtId="0" fontId="1" fillId="0" borderId="49" xfId="3" applyBorder="1" applyAlignment="1">
      <alignment horizontal="left" vertical="center"/>
    </xf>
    <xf numFmtId="0" fontId="1" fillId="0" borderId="48" xfId="3" applyBorder="1" applyAlignment="1">
      <alignment horizontal="left" vertical="center"/>
    </xf>
    <xf numFmtId="0" fontId="1" fillId="3" borderId="47" xfId="3" applyFill="1" applyBorder="1" applyAlignment="1">
      <alignment horizontal="left" vertical="center"/>
    </xf>
    <xf numFmtId="0" fontId="1" fillId="3" borderId="49" xfId="3" applyFill="1" applyBorder="1" applyAlignment="1">
      <alignment horizontal="left" vertical="center"/>
    </xf>
    <xf numFmtId="0" fontId="1" fillId="3" borderId="48" xfId="3" applyFill="1" applyBorder="1" applyAlignment="1">
      <alignment horizontal="left" vertical="center"/>
    </xf>
    <xf numFmtId="0" fontId="11" fillId="4" borderId="49" xfId="0" applyFont="1" applyFill="1" applyBorder="1" applyAlignment="1">
      <alignment horizontal="left"/>
    </xf>
    <xf numFmtId="0" fontId="11" fillId="4" borderId="48" xfId="0" applyFont="1" applyFill="1" applyBorder="1" applyAlignment="1">
      <alignment horizontal="left"/>
    </xf>
    <xf numFmtId="0" fontId="11" fillId="4" borderId="42" xfId="0" applyFont="1" applyFill="1" applyBorder="1"/>
    <xf numFmtId="0" fontId="11" fillId="4" borderId="43" xfId="0" applyFont="1" applyFill="1" applyBorder="1"/>
    <xf numFmtId="0" fontId="0" fillId="7" borderId="48" xfId="0" applyFill="1" applyBorder="1"/>
    <xf numFmtId="0" fontId="0" fillId="0" borderId="47" xfId="0" applyBorder="1"/>
    <xf numFmtId="0" fontId="0" fillId="0" borderId="49" xfId="0" applyBorder="1"/>
    <xf numFmtId="0" fontId="0" fillId="0" borderId="48" xfId="0" applyBorder="1"/>
    <xf numFmtId="0" fontId="0" fillId="3" borderId="47" xfId="0" applyFill="1" applyBorder="1"/>
    <xf numFmtId="0" fontId="0" fillId="3" borderId="49" xfId="0" applyFill="1" applyBorder="1"/>
    <xf numFmtId="0" fontId="0" fillId="3" borderId="48" xfId="0" applyFill="1" applyBorder="1"/>
    <xf numFmtId="0" fontId="11" fillId="0" borderId="42" xfId="0" applyFont="1" applyBorder="1" applyAlignment="1">
      <alignment horizontal="left"/>
    </xf>
    <xf numFmtId="0" fontId="11" fillId="0" borderId="43" xfId="0" applyFont="1" applyBorder="1" applyAlignment="1">
      <alignment horizontal="left"/>
    </xf>
    <xf numFmtId="0" fontId="11" fillId="0" borderId="36" xfId="0" applyFont="1" applyBorder="1"/>
    <xf numFmtId="0" fontId="11" fillId="0" borderId="1" xfId="0" applyFont="1" applyBorder="1"/>
    <xf numFmtId="0" fontId="11" fillId="0" borderId="39" xfId="0" applyFont="1" applyBorder="1" applyAlignment="1">
      <alignment horizontal="center"/>
    </xf>
    <xf numFmtId="0" fontId="11" fillId="0" borderId="40" xfId="0" applyFont="1" applyBorder="1" applyAlignment="1">
      <alignment horizontal="center"/>
    </xf>
    <xf numFmtId="0" fontId="11" fillId="0" borderId="41" xfId="0" applyFont="1" applyBorder="1" applyAlignment="1">
      <alignment horizontal="center"/>
    </xf>
    <xf numFmtId="0" fontId="11" fillId="0" borderId="42" xfId="0" applyFont="1" applyBorder="1"/>
    <xf numFmtId="0" fontId="11" fillId="0" borderId="43" xfId="0" applyFont="1" applyBorder="1"/>
    <xf numFmtId="0" fontId="11" fillId="7" borderId="39" xfId="0" applyFont="1" applyFill="1" applyBorder="1" applyAlignment="1">
      <alignment horizontal="center" vertical="center"/>
    </xf>
    <xf numFmtId="0" fontId="11" fillId="7" borderId="40" xfId="0" applyFont="1" applyFill="1" applyBorder="1" applyAlignment="1">
      <alignment horizontal="center" vertical="center"/>
    </xf>
    <xf numFmtId="0" fontId="11" fillId="7" borderId="41" xfId="0" applyFont="1" applyFill="1" applyBorder="1" applyAlignment="1">
      <alignment horizontal="center" vertical="center"/>
    </xf>
    <xf numFmtId="0" fontId="11" fillId="4" borderId="36" xfId="0" applyFont="1" applyFill="1" applyBorder="1"/>
    <xf numFmtId="0" fontId="11" fillId="4" borderId="1" xfId="0" applyFont="1" applyFill="1" applyBorder="1"/>
    <xf numFmtId="0" fontId="15" fillId="10" borderId="18" xfId="0" applyFont="1" applyFill="1" applyBorder="1" applyAlignment="1">
      <alignment horizontal="center" vertical="center" wrapText="1"/>
    </xf>
    <xf numFmtId="0" fontId="15" fillId="10" borderId="8" xfId="0" applyFont="1" applyFill="1" applyBorder="1" applyAlignment="1">
      <alignment horizontal="center" vertical="center" wrapText="1"/>
    </xf>
    <xf numFmtId="0" fontId="20" fillId="10" borderId="10" xfId="0" applyFont="1" applyFill="1" applyBorder="1" applyAlignment="1">
      <alignment horizontal="center" vertical="center"/>
    </xf>
    <xf numFmtId="0" fontId="20" fillId="10" borderId="11" xfId="0" applyFont="1" applyFill="1" applyBorder="1" applyAlignment="1">
      <alignment horizontal="center" vertical="center"/>
    </xf>
    <xf numFmtId="0" fontId="20" fillId="10" borderId="12" xfId="0" applyFont="1" applyFill="1" applyBorder="1" applyAlignment="1">
      <alignment horizontal="center" vertical="center"/>
    </xf>
    <xf numFmtId="0" fontId="15" fillId="8" borderId="18" xfId="0" applyFont="1" applyFill="1" applyBorder="1" applyAlignment="1">
      <alignment horizontal="center" vertical="center"/>
    </xf>
    <xf numFmtId="0" fontId="15" fillId="8" borderId="19" xfId="0" applyFont="1" applyFill="1" applyBorder="1" applyAlignment="1">
      <alignment horizontal="center" vertical="center"/>
    </xf>
    <xf numFmtId="0" fontId="15" fillId="8" borderId="8" xfId="0" applyFont="1" applyFill="1" applyBorder="1" applyAlignment="1">
      <alignment horizontal="center" vertical="center"/>
    </xf>
    <xf numFmtId="0" fontId="15" fillId="10" borderId="31" xfId="0" applyFont="1" applyFill="1" applyBorder="1" applyAlignment="1">
      <alignment horizontal="center" vertical="center"/>
    </xf>
    <xf numFmtId="0" fontId="15" fillId="10" borderId="3" xfId="0" applyFont="1" applyFill="1" applyBorder="1" applyAlignment="1">
      <alignment horizontal="center" vertical="center"/>
    </xf>
    <xf numFmtId="0" fontId="15" fillId="7" borderId="31" xfId="0" applyFont="1" applyFill="1" applyBorder="1" applyAlignment="1">
      <alignment horizontal="center" vertical="center" wrapText="1"/>
    </xf>
    <xf numFmtId="0" fontId="15" fillId="7" borderId="2"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15" fillId="7" borderId="4" xfId="0" applyFont="1" applyFill="1" applyBorder="1" applyAlignment="1">
      <alignment horizontal="center" vertical="center"/>
    </xf>
    <xf numFmtId="0" fontId="15" fillId="7" borderId="2" xfId="0" applyFont="1" applyFill="1" applyBorder="1" applyAlignment="1">
      <alignment horizontal="center" vertical="center"/>
    </xf>
    <xf numFmtId="0" fontId="15" fillId="7" borderId="34" xfId="0" applyFont="1" applyFill="1" applyBorder="1" applyAlignment="1">
      <alignment horizontal="center" vertical="center"/>
    </xf>
    <xf numFmtId="0" fontId="15" fillId="10" borderId="4" xfId="0" applyFont="1" applyFill="1" applyBorder="1" applyAlignment="1">
      <alignment horizontal="left" vertical="center"/>
    </xf>
    <xf numFmtId="0" fontId="15" fillId="10" borderId="3" xfId="0" applyFont="1" applyFill="1" applyBorder="1" applyAlignment="1">
      <alignment horizontal="left" vertical="center"/>
    </xf>
    <xf numFmtId="0" fontId="15" fillId="10" borderId="1" xfId="0" applyFont="1" applyFill="1" applyBorder="1" applyAlignment="1">
      <alignment horizontal="left" vertical="center"/>
    </xf>
    <xf numFmtId="168" fontId="15" fillId="0" borderId="4" xfId="0" applyNumberFormat="1" applyFont="1" applyBorder="1" applyAlignment="1">
      <alignment horizontal="center" vertical="center"/>
    </xf>
    <xf numFmtId="168" fontId="15" fillId="0" borderId="3" xfId="0" applyNumberFormat="1" applyFont="1" applyBorder="1" applyAlignment="1">
      <alignment horizontal="center" vertical="center"/>
    </xf>
    <xf numFmtId="168" fontId="15" fillId="8" borderId="4" xfId="6" applyNumberFormat="1" applyFont="1" applyFill="1" applyBorder="1" applyAlignment="1">
      <alignment horizontal="center" vertical="center"/>
    </xf>
    <xf numFmtId="168" fontId="15" fillId="8" borderId="3" xfId="6" applyNumberFormat="1" applyFont="1" applyFill="1" applyBorder="1" applyAlignment="1">
      <alignment horizontal="center" vertical="center"/>
    </xf>
    <xf numFmtId="168" fontId="15" fillId="0" borderId="4" xfId="6" applyNumberFormat="1" applyFont="1" applyBorder="1" applyAlignment="1">
      <alignment horizontal="center" vertical="center"/>
    </xf>
    <xf numFmtId="168" fontId="15" fillId="0" borderId="34" xfId="6" applyNumberFormat="1" applyFont="1" applyBorder="1" applyAlignment="1">
      <alignment horizontal="center" vertical="center"/>
    </xf>
    <xf numFmtId="168" fontId="15" fillId="8" borderId="34" xfId="6" applyNumberFormat="1" applyFont="1" applyFill="1" applyBorder="1" applyAlignment="1">
      <alignment horizontal="center" vertical="center"/>
    </xf>
    <xf numFmtId="0" fontId="15" fillId="10" borderId="27" xfId="0" applyFont="1" applyFill="1" applyBorder="1" applyAlignment="1">
      <alignment horizontal="center" vertical="center"/>
    </xf>
    <xf numFmtId="0" fontId="15" fillId="10" borderId="9" xfId="0" applyFont="1" applyFill="1" applyBorder="1" applyAlignment="1">
      <alignment horizontal="center" vertical="center"/>
    </xf>
    <xf numFmtId="168" fontId="15" fillId="8" borderId="10" xfId="6" applyNumberFormat="1" applyFont="1" applyFill="1" applyBorder="1" applyAlignment="1">
      <alignment horizontal="center" vertical="center"/>
    </xf>
    <xf numFmtId="168" fontId="15" fillId="8" borderId="12" xfId="6" applyNumberFormat="1" applyFont="1" applyFill="1" applyBorder="1" applyAlignment="1">
      <alignment horizontal="center" vertical="center"/>
    </xf>
    <xf numFmtId="168" fontId="15" fillId="8" borderId="14" xfId="6" applyNumberFormat="1" applyFont="1" applyFill="1" applyBorder="1" applyAlignment="1">
      <alignment horizontal="center" vertical="center"/>
    </xf>
    <xf numFmtId="168" fontId="15" fillId="8" borderId="7" xfId="6" applyNumberFormat="1" applyFont="1" applyFill="1" applyBorder="1" applyAlignment="1">
      <alignment horizontal="center" vertical="center"/>
    </xf>
    <xf numFmtId="0" fontId="15" fillId="10" borderId="14" xfId="0" applyFont="1" applyFill="1" applyBorder="1" applyAlignment="1">
      <alignment horizontal="center" vertical="center"/>
    </xf>
    <xf numFmtId="0" fontId="15" fillId="10" borderId="15" xfId="0" applyFont="1" applyFill="1" applyBorder="1" applyAlignment="1">
      <alignment horizontal="center" vertical="center"/>
    </xf>
    <xf numFmtId="0" fontId="15" fillId="10" borderId="7" xfId="0" applyFont="1" applyFill="1" applyBorder="1" applyAlignment="1">
      <alignment horizontal="center" vertical="center"/>
    </xf>
    <xf numFmtId="0" fontId="15" fillId="10" borderId="18" xfId="0" applyFont="1" applyFill="1" applyBorder="1" applyAlignment="1">
      <alignment horizontal="center" vertical="center"/>
    </xf>
    <xf numFmtId="0" fontId="15" fillId="10" borderId="8" xfId="0" applyFont="1" applyFill="1" applyBorder="1" applyAlignment="1">
      <alignment horizontal="center" vertical="center"/>
    </xf>
    <xf numFmtId="0" fontId="0" fillId="0" borderId="18" xfId="0" applyBorder="1" applyAlignment="1">
      <alignment horizontal="center" vertical="center"/>
    </xf>
    <xf numFmtId="0" fontId="0" fillId="0" borderId="8" xfId="0" applyBorder="1" applyAlignment="1">
      <alignment horizontal="center" vertical="center"/>
    </xf>
    <xf numFmtId="168" fontId="15" fillId="8" borderId="18" xfId="6" applyNumberFormat="1" applyFont="1" applyFill="1" applyBorder="1" applyAlignment="1">
      <alignment horizontal="center" vertical="center"/>
    </xf>
    <xf numFmtId="168" fontId="15" fillId="8" borderId="19" xfId="6" applyNumberFormat="1" applyFont="1" applyFill="1" applyBorder="1" applyAlignment="1">
      <alignment horizontal="center" vertical="center"/>
    </xf>
    <xf numFmtId="168" fontId="15" fillId="8" borderId="8" xfId="6" applyNumberFormat="1" applyFont="1" applyFill="1" applyBorder="1" applyAlignment="1">
      <alignment horizontal="center" vertical="center"/>
    </xf>
    <xf numFmtId="168" fontId="15" fillId="0" borderId="3" xfId="6" applyNumberFormat="1" applyFont="1" applyBorder="1" applyAlignment="1">
      <alignment horizontal="center" vertical="center"/>
    </xf>
    <xf numFmtId="44" fontId="0" fillId="0" borderId="53" xfId="0" applyNumberFormat="1" applyBorder="1" applyAlignment="1" applyProtection="1">
      <alignment horizontal="center" vertical="center"/>
      <protection locked="0"/>
    </xf>
    <xf numFmtId="44" fontId="0" fillId="0" borderId="58" xfId="0" applyNumberFormat="1" applyBorder="1" applyAlignment="1" applyProtection="1">
      <alignment horizontal="center" vertical="center"/>
      <protection locked="0"/>
    </xf>
  </cellXfs>
  <cellStyles count="16">
    <cellStyle name="Excel Built-in Normal" xfId="8"/>
    <cellStyle name="Moeda" xfId="1" builtinId="4"/>
    <cellStyle name="Moeda 2" xfId="2"/>
    <cellStyle name="Moeda 2 2" xfId="9"/>
    <cellStyle name="Moeda 3" xfId="13"/>
    <cellStyle name="Normal" xfId="0" builtinId="0"/>
    <cellStyle name="Normal 2" xfId="3"/>
    <cellStyle name="Normal 3" xfId="14"/>
    <cellStyle name="Porcentagem" xfId="4" builtinId="5"/>
    <cellStyle name="Porcentagem 11" xfId="7"/>
    <cellStyle name="Porcentagem 2" xfId="5"/>
    <cellStyle name="Porcentagem 2 2" xfId="11"/>
    <cellStyle name="Porcentagem 3" xfId="10"/>
    <cellStyle name="Separador de milhares" xfId="6" builtinId="3"/>
    <cellStyle name="Separador de milhares 2" xfId="12"/>
    <cellStyle name="Separador de milhares 3" xfId="1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V52"/>
  <sheetViews>
    <sheetView tabSelected="1" view="pageBreakPreview" zoomScale="55" zoomScaleNormal="70" zoomScaleSheetLayoutView="55" workbookViewId="0">
      <selection activeCell="S45" sqref="S45"/>
    </sheetView>
  </sheetViews>
  <sheetFormatPr defaultColWidth="9.140625" defaultRowHeight="12.75"/>
  <cols>
    <col min="1" max="1" width="8.7109375" style="12" customWidth="1"/>
    <col min="2" max="2" width="47.42578125" style="10" customWidth="1"/>
    <col min="3" max="3" width="18.5703125" style="10" customWidth="1"/>
    <col min="4" max="4" width="28" style="10" hidden="1" customWidth="1"/>
    <col min="5" max="5" width="27.42578125" style="10" customWidth="1"/>
    <col min="6" max="6" width="18.140625" style="10" hidden="1" customWidth="1"/>
    <col min="7" max="7" width="22.28515625" style="10" customWidth="1"/>
    <col min="8" max="8" width="22.28515625" style="10" hidden="1" customWidth="1"/>
    <col min="9" max="9" width="18.42578125" style="10" customWidth="1"/>
    <col min="10" max="10" width="18.42578125" style="10" hidden="1" customWidth="1"/>
    <col min="11" max="11" width="18.7109375" style="10" customWidth="1"/>
    <col min="12" max="12" width="18.7109375" style="10" hidden="1" customWidth="1"/>
    <col min="13" max="13" width="17.7109375" style="10" customWidth="1"/>
    <col min="14" max="14" width="18.28515625" style="10" customWidth="1"/>
    <col min="15" max="15" width="17.28515625" style="10" customWidth="1"/>
    <col min="16" max="16" width="19.28515625" style="10" customWidth="1"/>
    <col min="17" max="17" width="19.42578125" style="10" customWidth="1"/>
    <col min="18" max="19" width="19.85546875" style="10" customWidth="1"/>
    <col min="20" max="20" width="22.28515625" style="10" customWidth="1"/>
    <col min="21" max="21" width="19" style="10" customWidth="1"/>
    <col min="22" max="22" width="24.7109375" style="10" customWidth="1"/>
    <col min="23" max="25" width="9.140625" style="10"/>
    <col min="26" max="26" width="26.28515625" style="10" customWidth="1"/>
    <col min="27" max="16384" width="9.140625" style="10"/>
  </cols>
  <sheetData>
    <row r="1" spans="1:22" ht="39.950000000000003" customHeight="1">
      <c r="A1" s="383" t="s">
        <v>200</v>
      </c>
      <c r="B1" s="383"/>
      <c r="C1" s="383"/>
      <c r="D1" s="383"/>
      <c r="E1" s="383"/>
      <c r="F1" s="383"/>
      <c r="G1" s="383"/>
      <c r="H1" s="383"/>
      <c r="I1" s="383"/>
      <c r="J1" s="383"/>
      <c r="K1" s="383"/>
      <c r="L1" s="383"/>
      <c r="M1" s="383"/>
      <c r="N1" s="383"/>
      <c r="O1" s="383"/>
      <c r="P1" s="383"/>
      <c r="Q1" s="383"/>
      <c r="R1" s="383"/>
      <c r="S1" s="383"/>
      <c r="T1" s="383"/>
      <c r="U1" s="383"/>
      <c r="V1" s="383"/>
    </row>
    <row r="2" spans="1:22" ht="39.950000000000003" customHeight="1">
      <c r="A2" s="383" t="s">
        <v>201</v>
      </c>
      <c r="B2" s="383"/>
      <c r="C2" s="383"/>
      <c r="D2" s="383"/>
      <c r="E2" s="383"/>
      <c r="F2" s="383"/>
      <c r="G2" s="383"/>
      <c r="H2" s="383"/>
      <c r="I2" s="383"/>
      <c r="J2" s="383"/>
      <c r="K2" s="383"/>
      <c r="L2" s="383"/>
      <c r="M2" s="383"/>
      <c r="N2" s="383"/>
      <c r="O2" s="383"/>
      <c r="P2" s="383"/>
      <c r="Q2" s="383"/>
      <c r="R2" s="383"/>
      <c r="S2" s="383"/>
      <c r="T2" s="383"/>
      <c r="U2" s="383"/>
      <c r="V2" s="383"/>
    </row>
    <row r="3" spans="1:22" ht="39.950000000000003" customHeight="1">
      <c r="A3" s="384" t="s">
        <v>229</v>
      </c>
      <c r="B3" s="384"/>
      <c r="C3" s="384"/>
      <c r="D3" s="384"/>
      <c r="E3" s="384"/>
      <c r="F3" s="384"/>
      <c r="G3" s="384"/>
      <c r="H3" s="384"/>
      <c r="I3" s="384"/>
      <c r="J3" s="384"/>
      <c r="K3" s="384"/>
      <c r="L3" s="384"/>
      <c r="M3" s="384"/>
      <c r="N3" s="384"/>
      <c r="O3" s="384"/>
      <c r="P3" s="384"/>
      <c r="Q3" s="384"/>
      <c r="R3" s="384"/>
      <c r="S3" s="384"/>
      <c r="T3" s="384"/>
      <c r="U3" s="384"/>
      <c r="V3" s="384"/>
    </row>
    <row r="4" spans="1:22" ht="20.25">
      <c r="A4" s="170"/>
      <c r="B4" s="177"/>
      <c r="C4" s="171"/>
      <c r="D4" s="171"/>
      <c r="E4" s="176"/>
      <c r="F4" s="176"/>
      <c r="G4" s="385" t="s">
        <v>228</v>
      </c>
      <c r="H4" s="385"/>
      <c r="I4" s="385"/>
      <c r="J4" s="385"/>
      <c r="K4" s="385"/>
      <c r="L4" s="385"/>
      <c r="M4" s="385"/>
    </row>
    <row r="5" spans="1:22" ht="20.25" customHeight="1">
      <c r="A5" s="170"/>
      <c r="B5" s="177"/>
      <c r="C5" s="171"/>
      <c r="D5" s="171"/>
      <c r="E5" s="176"/>
      <c r="F5" s="176"/>
      <c r="G5" s="385" t="s">
        <v>227</v>
      </c>
      <c r="H5" s="385"/>
      <c r="I5" s="385"/>
      <c r="J5" s="385"/>
      <c r="K5" s="385"/>
      <c r="L5" s="385"/>
      <c r="M5" s="385"/>
    </row>
    <row r="6" spans="1:22" ht="20.25" customHeight="1">
      <c r="A6" s="172"/>
      <c r="B6" s="177"/>
      <c r="C6" s="171"/>
      <c r="D6" s="171"/>
      <c r="E6" s="176"/>
      <c r="F6" s="176"/>
      <c r="G6" s="171"/>
      <c r="H6" s="174"/>
      <c r="I6" s="180"/>
      <c r="J6" s="180"/>
      <c r="K6" s="180"/>
    </row>
    <row r="7" spans="1:22" ht="33.75" customHeight="1">
      <c r="A7" s="172"/>
      <c r="B7" s="177"/>
      <c r="C7" s="171"/>
      <c r="D7" s="171" t="s">
        <v>202</v>
      </c>
      <c r="E7" s="202" t="s">
        <v>230</v>
      </c>
      <c r="F7" s="171" t="s">
        <v>202</v>
      </c>
      <c r="G7" s="386" t="s">
        <v>241</v>
      </c>
      <c r="H7" s="387"/>
      <c r="I7" s="387"/>
      <c r="J7" s="387"/>
      <c r="K7" s="387"/>
      <c r="L7" s="387"/>
      <c r="M7" s="387"/>
      <c r="N7" s="388"/>
      <c r="O7" s="352"/>
      <c r="P7" s="352"/>
      <c r="Q7" s="352"/>
    </row>
    <row r="8" spans="1:22" ht="20.25">
      <c r="A8" s="175"/>
      <c r="B8" s="171"/>
      <c r="C8" s="171"/>
      <c r="D8" s="171"/>
      <c r="E8" s="176"/>
      <c r="F8" s="176"/>
      <c r="G8" s="171"/>
      <c r="H8" s="174"/>
    </row>
    <row r="9" spans="1:22" ht="27.75" customHeight="1">
      <c r="A9" s="170"/>
      <c r="B9" s="177"/>
      <c r="C9" s="171"/>
      <c r="D9" s="173" t="s">
        <v>203</v>
      </c>
      <c r="E9" s="181" t="s">
        <v>203</v>
      </c>
      <c r="F9" s="181"/>
      <c r="G9" s="363"/>
      <c r="H9" s="363"/>
      <c r="I9" s="363"/>
      <c r="J9" s="363"/>
      <c r="K9" s="363"/>
      <c r="L9" s="363"/>
      <c r="M9" s="363"/>
      <c r="N9" s="363"/>
      <c r="O9" s="363"/>
      <c r="P9" s="363"/>
      <c r="Q9" s="363"/>
      <c r="R9" s="363"/>
      <c r="S9" s="363"/>
      <c r="T9" s="363"/>
    </row>
    <row r="10" spans="1:22" ht="24" customHeight="1">
      <c r="A10" s="170"/>
      <c r="B10" s="178"/>
      <c r="C10" s="171"/>
      <c r="D10" s="173" t="s">
        <v>204</v>
      </c>
      <c r="E10" s="181" t="s">
        <v>204</v>
      </c>
      <c r="F10" s="181"/>
      <c r="G10" s="363"/>
      <c r="H10" s="363"/>
      <c r="I10" s="363"/>
      <c r="J10" s="363"/>
      <c r="K10" s="363"/>
      <c r="L10" s="363"/>
      <c r="M10" s="363"/>
      <c r="N10" s="363"/>
      <c r="O10" s="363"/>
      <c r="P10" s="363"/>
      <c r="Q10" s="363"/>
      <c r="R10" s="363"/>
      <c r="S10" s="363"/>
      <c r="T10" s="363"/>
    </row>
    <row r="11" spans="1:22" ht="25.5" customHeight="1">
      <c r="A11" s="170"/>
      <c r="B11" s="179"/>
      <c r="C11" s="171"/>
      <c r="D11" s="173" t="s">
        <v>205</v>
      </c>
      <c r="E11" s="181" t="s">
        <v>205</v>
      </c>
      <c r="F11" s="181"/>
      <c r="G11" s="363"/>
      <c r="H11" s="363"/>
      <c r="I11" s="363"/>
      <c r="J11" s="363"/>
      <c r="K11" s="363"/>
      <c r="L11" s="363"/>
      <c r="M11" s="363"/>
      <c r="N11" s="363"/>
      <c r="O11" s="363"/>
      <c r="P11" s="363"/>
      <c r="Q11" s="363"/>
      <c r="R11" s="363"/>
      <c r="S11" s="363"/>
      <c r="T11" s="363"/>
    </row>
    <row r="12" spans="1:22" ht="30.75" customHeight="1">
      <c r="A12" s="170"/>
      <c r="B12" s="179"/>
      <c r="C12" s="171"/>
      <c r="D12" s="173" t="s">
        <v>206</v>
      </c>
      <c r="E12" s="181" t="s">
        <v>206</v>
      </c>
      <c r="F12" s="181"/>
      <c r="G12" s="364"/>
      <c r="H12" s="364"/>
      <c r="I12" s="364"/>
      <c r="J12" s="364"/>
      <c r="K12" s="364"/>
      <c r="L12" s="364"/>
      <c r="M12" s="364"/>
      <c r="N12" s="364"/>
      <c r="O12" s="364"/>
      <c r="P12" s="364"/>
      <c r="Q12" s="364"/>
      <c r="R12" s="364"/>
      <c r="S12" s="364"/>
      <c r="T12" s="364"/>
    </row>
    <row r="13" spans="1:22" ht="9" customHeight="1">
      <c r="A13" s="353"/>
      <c r="B13" s="354"/>
      <c r="C13" s="355"/>
      <c r="D13" s="355"/>
      <c r="E13" s="356"/>
      <c r="F13" s="356"/>
      <c r="G13" s="355"/>
      <c r="H13" s="357"/>
      <c r="I13" s="358"/>
      <c r="J13" s="358"/>
      <c r="K13" s="358"/>
      <c r="L13" s="192"/>
      <c r="M13" s="192"/>
      <c r="N13" s="192"/>
      <c r="O13" s="192"/>
      <c r="P13" s="192"/>
      <c r="Q13" s="192"/>
      <c r="R13" s="192"/>
      <c r="S13" s="192"/>
      <c r="T13" s="192"/>
    </row>
    <row r="14" spans="1:22" ht="45.75" customHeight="1" thickBot="1">
      <c r="A14" s="398" t="s">
        <v>242</v>
      </c>
      <c r="B14" s="399"/>
      <c r="C14" s="399"/>
      <c r="D14" s="399"/>
      <c r="E14" s="399"/>
      <c r="F14" s="399"/>
      <c r="G14" s="399"/>
      <c r="H14" s="399"/>
      <c r="I14" s="399"/>
      <c r="J14" s="399"/>
      <c r="K14" s="399"/>
      <c r="L14" s="399"/>
      <c r="M14" s="399"/>
      <c r="N14" s="399"/>
      <c r="O14" s="399"/>
      <c r="P14" s="399"/>
      <c r="Q14" s="399"/>
      <c r="R14" s="399"/>
      <c r="S14" s="399"/>
      <c r="T14" s="399"/>
      <c r="U14" s="399"/>
      <c r="V14" s="400"/>
    </row>
    <row r="15" spans="1:22" ht="45.75" customHeight="1" thickBot="1">
      <c r="A15" s="359"/>
      <c r="B15" s="360"/>
      <c r="C15" s="360"/>
      <c r="D15" s="360"/>
      <c r="E15" s="361"/>
      <c r="F15" s="361"/>
      <c r="G15" s="361"/>
      <c r="H15" s="361"/>
      <c r="I15" s="361"/>
      <c r="J15" s="361"/>
      <c r="K15" s="361"/>
      <c r="L15" s="361"/>
      <c r="M15" s="361"/>
      <c r="N15" s="361"/>
      <c r="O15" s="361"/>
      <c r="P15" s="361"/>
      <c r="Q15" s="361"/>
      <c r="R15" s="361"/>
      <c r="S15" s="361"/>
      <c r="T15" s="361"/>
      <c r="U15" s="361"/>
      <c r="V15" s="362"/>
    </row>
    <row r="16" spans="1:22" s="11" customFormat="1" ht="30" customHeight="1" thickBot="1">
      <c r="A16" s="412" t="s">
        <v>156</v>
      </c>
      <c r="B16" s="410" t="s">
        <v>169</v>
      </c>
      <c r="C16" s="408" t="s">
        <v>189</v>
      </c>
      <c r="D16" s="306"/>
      <c r="E16" s="389" t="s">
        <v>144</v>
      </c>
      <c r="F16" s="390"/>
      <c r="G16" s="390"/>
      <c r="H16" s="390"/>
      <c r="I16" s="390"/>
      <c r="J16" s="390"/>
      <c r="K16" s="390"/>
      <c r="L16" s="390"/>
      <c r="M16" s="390"/>
      <c r="N16" s="390"/>
      <c r="O16" s="390"/>
      <c r="P16" s="391"/>
      <c r="Q16" s="389" t="s">
        <v>149</v>
      </c>
      <c r="R16" s="390"/>
      <c r="S16" s="391"/>
      <c r="T16" s="389" t="s">
        <v>152</v>
      </c>
      <c r="U16" s="390"/>
      <c r="V16" s="391"/>
    </row>
    <row r="17" spans="1:22" s="11" customFormat="1" ht="75.75" customHeight="1" thickBot="1">
      <c r="A17" s="413"/>
      <c r="B17" s="411"/>
      <c r="C17" s="409"/>
      <c r="D17" s="307"/>
      <c r="E17" s="308" t="s">
        <v>136</v>
      </c>
      <c r="F17" s="309"/>
      <c r="G17" s="310" t="s">
        <v>137</v>
      </c>
      <c r="H17" s="310"/>
      <c r="I17" s="310" t="s">
        <v>138</v>
      </c>
      <c r="J17" s="310"/>
      <c r="K17" s="310" t="s">
        <v>139</v>
      </c>
      <c r="L17" s="311"/>
      <c r="M17" s="311" t="s">
        <v>140</v>
      </c>
      <c r="N17" s="312" t="s">
        <v>141</v>
      </c>
      <c r="O17" s="311" t="s">
        <v>142</v>
      </c>
      <c r="P17" s="313" t="s">
        <v>143</v>
      </c>
      <c r="Q17" s="314" t="s">
        <v>141</v>
      </c>
      <c r="R17" s="311" t="s">
        <v>142</v>
      </c>
      <c r="S17" s="315" t="s">
        <v>143</v>
      </c>
      <c r="T17" s="316" t="s">
        <v>153</v>
      </c>
      <c r="U17" s="315" t="s">
        <v>154</v>
      </c>
      <c r="V17" s="315" t="s">
        <v>155</v>
      </c>
    </row>
    <row r="18" spans="1:22" ht="71.25" customHeight="1">
      <c r="A18" s="317">
        <v>1</v>
      </c>
      <c r="B18" s="318" t="s">
        <v>190</v>
      </c>
      <c r="C18" s="319">
        <v>3</v>
      </c>
      <c r="D18" s="320">
        <f>E18*C18</f>
        <v>4880.1554767999996</v>
      </c>
      <c r="E18" s="321">
        <f>'1 - Assistente de M. de Veículo'!I59</f>
        <v>1626.7184922666665</v>
      </c>
      <c r="F18" s="322">
        <f>C18*G18</f>
        <v>0</v>
      </c>
      <c r="G18" s="323">
        <f>'1 - Assistente de M. de Veículo'!I68</f>
        <v>0</v>
      </c>
      <c r="H18" s="323">
        <f>I18*C18</f>
        <v>3564.6450000000004</v>
      </c>
      <c r="I18" s="323">
        <f>'1 - Assistente de M. de Veículo'!I77</f>
        <v>1188.2150000000001</v>
      </c>
      <c r="J18" s="323">
        <f>K18*$C18</f>
        <v>810.99</v>
      </c>
      <c r="K18" s="323">
        <f>'1 - Assistente de M. de Veículo'!I86</f>
        <v>270.33</v>
      </c>
      <c r="L18" s="323">
        <f>M18*$C18</f>
        <v>592.38</v>
      </c>
      <c r="M18" s="323">
        <f>'1 - Assistente de M. de Veículo'!I93</f>
        <v>197.46</v>
      </c>
      <c r="N18" s="323">
        <f>E18+G18+K18</f>
        <v>1897.0484922666665</v>
      </c>
      <c r="O18" s="323">
        <f>I18+M18</f>
        <v>1385.6750000000002</v>
      </c>
      <c r="P18" s="324">
        <f>N18+O18</f>
        <v>3282.7234922666667</v>
      </c>
      <c r="Q18" s="321">
        <f>N18*C18</f>
        <v>5691.1454767999994</v>
      </c>
      <c r="R18" s="323">
        <f>O18*C18</f>
        <v>4157.0250000000005</v>
      </c>
      <c r="S18" s="324">
        <f>Q18+R18</f>
        <v>9848.1704768</v>
      </c>
      <c r="T18" s="322">
        <f>'1 - HE - A. Manutenção'!I64</f>
        <v>11.807647272727273</v>
      </c>
      <c r="U18" s="323">
        <f>T18*20</f>
        <v>236.15294545454546</v>
      </c>
      <c r="V18" s="324">
        <f>U18*C18</f>
        <v>708.45883636363635</v>
      </c>
    </row>
    <row r="19" spans="1:22" ht="71.25" customHeight="1">
      <c r="A19" s="325">
        <v>2</v>
      </c>
      <c r="B19" s="326" t="s">
        <v>168</v>
      </c>
      <c r="C19" s="327">
        <v>2</v>
      </c>
      <c r="D19" s="320">
        <f t="shared" ref="D19:D23" si="0">E19*C19</f>
        <v>0</v>
      </c>
      <c r="E19" s="328">
        <f>'2 - Motorista 1 - Automóvel'!I58</f>
        <v>0</v>
      </c>
      <c r="F19" s="322">
        <f>C19*G19</f>
        <v>0</v>
      </c>
      <c r="G19" s="329">
        <f>'2 - Motorista 1 - Automóvel'!I67</f>
        <v>0</v>
      </c>
      <c r="H19" s="323">
        <f>I19*C19</f>
        <v>2376.4300000000003</v>
      </c>
      <c r="I19" s="329">
        <f>'2 - Motorista 1 - Automóvel'!I76</f>
        <v>1188.2150000000001</v>
      </c>
      <c r="J19" s="323">
        <f t="shared" ref="J19:J23" si="1">K19*$C19</f>
        <v>0</v>
      </c>
      <c r="K19" s="329">
        <f>'2 - Motorista 1 - Automóvel'!I85</f>
        <v>0</v>
      </c>
      <c r="L19" s="323">
        <f t="shared" ref="L19:L23" si="2">M19*$C19</f>
        <v>394.92</v>
      </c>
      <c r="M19" s="329">
        <f>'2 - Motorista 1 - Automóvel'!I92</f>
        <v>197.46</v>
      </c>
      <c r="N19" s="329">
        <f t="shared" ref="N19:N23" si="3">E19+G19+K19</f>
        <v>0</v>
      </c>
      <c r="O19" s="329">
        <f t="shared" ref="O19:O23" si="4">I19+M19</f>
        <v>1385.6750000000002</v>
      </c>
      <c r="P19" s="330">
        <f t="shared" ref="P19:P23" si="5">N19+O19</f>
        <v>1385.6750000000002</v>
      </c>
      <c r="Q19" s="328">
        <f t="shared" ref="Q19:Q23" si="6">N19*C19</f>
        <v>0</v>
      </c>
      <c r="R19" s="329">
        <f t="shared" ref="R19:R23" si="7">O19*C19</f>
        <v>2771.3500000000004</v>
      </c>
      <c r="S19" s="330">
        <f t="shared" ref="S19:S23" si="8">Q19+R19</f>
        <v>2771.3500000000004</v>
      </c>
      <c r="T19" s="331">
        <f>'2 - HE - Motorista 1 - Auto'!I66</f>
        <v>0</v>
      </c>
      <c r="U19" s="329">
        <f t="shared" ref="U19:U23" si="9">T19*20</f>
        <v>0</v>
      </c>
      <c r="V19" s="330">
        <f t="shared" ref="V19:V23" si="10">U19*C19</f>
        <v>0</v>
      </c>
    </row>
    <row r="20" spans="1:22" ht="78" customHeight="1">
      <c r="A20" s="325">
        <v>3</v>
      </c>
      <c r="B20" s="326" t="s">
        <v>148</v>
      </c>
      <c r="C20" s="332">
        <v>15</v>
      </c>
      <c r="D20" s="320">
        <f t="shared" si="0"/>
        <v>0</v>
      </c>
      <c r="E20" s="328">
        <f>'3 - Motorista  Micro-ônibus'!I58</f>
        <v>0</v>
      </c>
      <c r="F20" s="322">
        <f>C20*G20</f>
        <v>0</v>
      </c>
      <c r="G20" s="329">
        <f>'3 - Motorista  Micro-ônibus'!I67</f>
        <v>0</v>
      </c>
      <c r="H20" s="323">
        <f t="shared" ref="H20:H23" si="11">I20*C20</f>
        <v>17823.225000000002</v>
      </c>
      <c r="I20" s="329">
        <f>'3 - Motorista  Micro-ônibus'!I76</f>
        <v>1188.2150000000001</v>
      </c>
      <c r="J20" s="323">
        <f t="shared" si="1"/>
        <v>0</v>
      </c>
      <c r="K20" s="329">
        <f>'3 - Motorista  Micro-ônibus'!I85</f>
        <v>0</v>
      </c>
      <c r="L20" s="323">
        <f t="shared" si="2"/>
        <v>2961.9</v>
      </c>
      <c r="M20" s="329">
        <f>'3 - Motorista  Micro-ônibus'!I92</f>
        <v>197.46</v>
      </c>
      <c r="N20" s="329">
        <f t="shared" si="3"/>
        <v>0</v>
      </c>
      <c r="O20" s="329">
        <f t="shared" si="4"/>
        <v>1385.6750000000002</v>
      </c>
      <c r="P20" s="330">
        <f t="shared" si="5"/>
        <v>1385.6750000000002</v>
      </c>
      <c r="Q20" s="328">
        <f t="shared" si="6"/>
        <v>0</v>
      </c>
      <c r="R20" s="329">
        <f t="shared" si="7"/>
        <v>20785.125000000004</v>
      </c>
      <c r="S20" s="330">
        <f t="shared" si="8"/>
        <v>20785.125000000004</v>
      </c>
      <c r="T20" s="331">
        <f>'3 - HE - Mot. 2 - Mic. ônibus'!I66</f>
        <v>0</v>
      </c>
      <c r="U20" s="329">
        <f t="shared" si="9"/>
        <v>0</v>
      </c>
      <c r="V20" s="330">
        <f t="shared" si="10"/>
        <v>0</v>
      </c>
    </row>
    <row r="21" spans="1:22" ht="78" customHeight="1">
      <c r="A21" s="325">
        <v>4</v>
      </c>
      <c r="B21" s="326" t="s">
        <v>145</v>
      </c>
      <c r="C21" s="332">
        <v>1</v>
      </c>
      <c r="D21" s="320">
        <f t="shared" si="0"/>
        <v>0</v>
      </c>
      <c r="E21" s="328">
        <f>'4 - Motorista M. Ônibus Noturno'!I60</f>
        <v>0</v>
      </c>
      <c r="F21" s="322">
        <f>C21*G21</f>
        <v>0</v>
      </c>
      <c r="G21" s="329">
        <f>'4 - Motorista M. Ônibus Noturno'!I69</f>
        <v>0</v>
      </c>
      <c r="H21" s="323">
        <f t="shared" si="11"/>
        <v>1188.2150000000001</v>
      </c>
      <c r="I21" s="329">
        <f>'4 - Motorista M. Ônibus Noturno'!I78</f>
        <v>1188.2150000000001</v>
      </c>
      <c r="J21" s="323">
        <f t="shared" si="1"/>
        <v>0</v>
      </c>
      <c r="K21" s="329">
        <f>'4 - Motorista M. Ônibus Noturno'!I87</f>
        <v>0</v>
      </c>
      <c r="L21" s="323">
        <f t="shared" si="2"/>
        <v>197.46</v>
      </c>
      <c r="M21" s="329">
        <f>'4 - Motorista M. Ônibus Noturno'!I94</f>
        <v>197.46</v>
      </c>
      <c r="N21" s="329">
        <f t="shared" si="3"/>
        <v>0</v>
      </c>
      <c r="O21" s="329">
        <f t="shared" si="4"/>
        <v>1385.6750000000002</v>
      </c>
      <c r="P21" s="330">
        <f t="shared" si="5"/>
        <v>1385.6750000000002</v>
      </c>
      <c r="Q21" s="328">
        <f t="shared" si="6"/>
        <v>0</v>
      </c>
      <c r="R21" s="329">
        <f t="shared" si="7"/>
        <v>1385.6750000000002</v>
      </c>
      <c r="S21" s="330">
        <f t="shared" si="8"/>
        <v>1385.6750000000002</v>
      </c>
      <c r="T21" s="331">
        <f>'4 - HE - M. Micro Noturno'!I67</f>
        <v>0</v>
      </c>
      <c r="U21" s="329">
        <f t="shared" si="9"/>
        <v>0</v>
      </c>
      <c r="V21" s="330">
        <f t="shared" si="10"/>
        <v>0</v>
      </c>
    </row>
    <row r="22" spans="1:22" ht="78" customHeight="1">
      <c r="A22" s="325">
        <v>5</v>
      </c>
      <c r="B22" s="326" t="s">
        <v>146</v>
      </c>
      <c r="C22" s="332">
        <v>3</v>
      </c>
      <c r="D22" s="320">
        <f t="shared" si="0"/>
        <v>0</v>
      </c>
      <c r="E22" s="328">
        <f>'5 - Motorista de Ônibus'!I58</f>
        <v>0</v>
      </c>
      <c r="F22" s="322">
        <f t="shared" ref="F22" si="12">C22*G22</f>
        <v>0</v>
      </c>
      <c r="G22" s="329">
        <f>'5 - Motorista de Ônibus'!I67</f>
        <v>0</v>
      </c>
      <c r="H22" s="323">
        <f t="shared" si="11"/>
        <v>3564.6450000000004</v>
      </c>
      <c r="I22" s="329">
        <f>'5 - Motorista de Ônibus'!I76</f>
        <v>1188.2150000000001</v>
      </c>
      <c r="J22" s="323">
        <f t="shared" si="1"/>
        <v>0</v>
      </c>
      <c r="K22" s="329">
        <f>'5 - Motorista de Ônibus'!I85</f>
        <v>0</v>
      </c>
      <c r="L22" s="323">
        <f t="shared" si="2"/>
        <v>592.38</v>
      </c>
      <c r="M22" s="329">
        <f>'5 - Motorista de Ônibus'!I92</f>
        <v>197.46</v>
      </c>
      <c r="N22" s="329">
        <f t="shared" si="3"/>
        <v>0</v>
      </c>
      <c r="O22" s="329">
        <f t="shared" si="4"/>
        <v>1385.6750000000002</v>
      </c>
      <c r="P22" s="330">
        <f t="shared" si="5"/>
        <v>1385.6750000000002</v>
      </c>
      <c r="Q22" s="328">
        <f t="shared" si="6"/>
        <v>0</v>
      </c>
      <c r="R22" s="329">
        <f t="shared" si="7"/>
        <v>4157.0250000000005</v>
      </c>
      <c r="S22" s="330">
        <f t="shared" si="8"/>
        <v>4157.0250000000005</v>
      </c>
      <c r="T22" s="331">
        <f>'5 - HE - Motorista de Ônibus'!I66</f>
        <v>0</v>
      </c>
      <c r="U22" s="329">
        <f t="shared" si="9"/>
        <v>0</v>
      </c>
      <c r="V22" s="330">
        <f t="shared" si="10"/>
        <v>0</v>
      </c>
    </row>
    <row r="23" spans="1:22" ht="91.5" customHeight="1" thickBot="1">
      <c r="A23" s="325">
        <v>6</v>
      </c>
      <c r="B23" s="326" t="s">
        <v>147</v>
      </c>
      <c r="C23" s="333">
        <v>1</v>
      </c>
      <c r="D23" s="320">
        <f t="shared" si="0"/>
        <v>0</v>
      </c>
      <c r="E23" s="334">
        <f>'6 - Supervisor'!I59</f>
        <v>0</v>
      </c>
      <c r="F23" s="322">
        <f>C23*G23</f>
        <v>0</v>
      </c>
      <c r="G23" s="335">
        <f>'6 - Supervisor'!I68</f>
        <v>0</v>
      </c>
      <c r="H23" s="323">
        <f t="shared" si="11"/>
        <v>1188.2150000000001</v>
      </c>
      <c r="I23" s="335">
        <f>'6 - Supervisor'!I77</f>
        <v>1188.2150000000001</v>
      </c>
      <c r="J23" s="323">
        <f t="shared" si="1"/>
        <v>0</v>
      </c>
      <c r="K23" s="335">
        <f>'6 - Supervisor'!I86</f>
        <v>0</v>
      </c>
      <c r="L23" s="323">
        <f t="shared" si="2"/>
        <v>197.46</v>
      </c>
      <c r="M23" s="335">
        <f>'6 - Supervisor'!I93</f>
        <v>197.46</v>
      </c>
      <c r="N23" s="335">
        <f t="shared" si="3"/>
        <v>0</v>
      </c>
      <c r="O23" s="335">
        <f t="shared" si="4"/>
        <v>1385.6750000000002</v>
      </c>
      <c r="P23" s="336">
        <f t="shared" si="5"/>
        <v>1385.6750000000002</v>
      </c>
      <c r="Q23" s="334">
        <f t="shared" si="6"/>
        <v>0</v>
      </c>
      <c r="R23" s="335">
        <f t="shared" si="7"/>
        <v>1385.6750000000002</v>
      </c>
      <c r="S23" s="336">
        <f t="shared" si="8"/>
        <v>1385.6750000000002</v>
      </c>
      <c r="T23" s="331">
        <f>'6 - HE - Supervisor'!I67</f>
        <v>0</v>
      </c>
      <c r="U23" s="329">
        <f t="shared" si="9"/>
        <v>0</v>
      </c>
      <c r="V23" s="330">
        <f t="shared" si="10"/>
        <v>0</v>
      </c>
    </row>
    <row r="24" spans="1:22" ht="28.5" customHeight="1" thickBot="1">
      <c r="A24" s="396" t="s">
        <v>151</v>
      </c>
      <c r="B24" s="397"/>
      <c r="C24" s="337">
        <f>SUM(C18:C23)</f>
        <v>25</v>
      </c>
      <c r="D24" s="338"/>
      <c r="E24" s="401"/>
      <c r="F24" s="401"/>
      <c r="G24" s="401"/>
      <c r="H24" s="401"/>
      <c r="I24" s="401"/>
      <c r="J24" s="401"/>
      <c r="K24" s="401"/>
      <c r="L24" s="401"/>
      <c r="M24" s="401"/>
      <c r="N24" s="401"/>
      <c r="O24" s="401"/>
      <c r="P24" s="401"/>
      <c r="Q24" s="401"/>
      <c r="R24" s="401"/>
      <c r="S24" s="401"/>
      <c r="T24" s="402"/>
      <c r="U24" s="402"/>
      <c r="V24" s="403"/>
    </row>
    <row r="25" spans="1:22" ht="39" customHeight="1" thickBot="1">
      <c r="A25" s="415" t="s">
        <v>163</v>
      </c>
      <c r="B25" s="416"/>
      <c r="C25" s="416"/>
      <c r="D25" s="339"/>
      <c r="E25" s="340" t="s">
        <v>161</v>
      </c>
      <c r="F25" s="341"/>
      <c r="G25" s="342">
        <f>SUM(Q18:Q23)</f>
        <v>5691.1454767999994</v>
      </c>
      <c r="H25" s="343"/>
      <c r="I25" s="392" t="s">
        <v>158</v>
      </c>
      <c r="J25" s="393"/>
      <c r="K25" s="394"/>
      <c r="L25" s="394"/>
      <c r="M25" s="395"/>
      <c r="N25" s="425">
        <f>SUM(S18:S23)</f>
        <v>40333.020476800011</v>
      </c>
      <c r="O25" s="426"/>
      <c r="P25" s="419" t="s">
        <v>159</v>
      </c>
      <c r="Q25" s="420"/>
      <c r="R25" s="344">
        <f>SUM(V18:V23)</f>
        <v>708.45883636363635</v>
      </c>
      <c r="S25" s="421" t="s">
        <v>164</v>
      </c>
      <c r="T25" s="422"/>
      <c r="U25" s="404">
        <f>N26+R26</f>
        <v>492497.75175796379</v>
      </c>
      <c r="V25" s="405"/>
    </row>
    <row r="26" spans="1:22" ht="40.5" customHeight="1" thickBot="1">
      <c r="A26" s="417"/>
      <c r="B26" s="418"/>
      <c r="C26" s="418"/>
      <c r="D26" s="338"/>
      <c r="E26" s="340" t="s">
        <v>162</v>
      </c>
      <c r="F26" s="340"/>
      <c r="G26" s="345">
        <f>G25*12</f>
        <v>68293.745721599989</v>
      </c>
      <c r="H26" s="346"/>
      <c r="I26" s="392" t="s">
        <v>157</v>
      </c>
      <c r="J26" s="393"/>
      <c r="K26" s="394"/>
      <c r="L26" s="394"/>
      <c r="M26" s="395"/>
      <c r="N26" s="427">
        <f>N25*12</f>
        <v>483996.24572160013</v>
      </c>
      <c r="O26" s="428"/>
      <c r="P26" s="419" t="s">
        <v>160</v>
      </c>
      <c r="Q26" s="420"/>
      <c r="R26" s="344">
        <f>R25*12</f>
        <v>8501.5060363636367</v>
      </c>
      <c r="S26" s="423"/>
      <c r="T26" s="424"/>
      <c r="U26" s="406"/>
      <c r="V26" s="407"/>
    </row>
    <row r="27" spans="1:22" ht="17.25" customHeight="1">
      <c r="R27" s="140"/>
      <c r="S27" s="140"/>
      <c r="T27" s="140"/>
      <c r="U27" s="140"/>
      <c r="V27" s="140"/>
    </row>
    <row r="28" spans="1:22" ht="53.25" customHeight="1">
      <c r="A28" s="372" t="s">
        <v>226</v>
      </c>
      <c r="B28" s="372"/>
      <c r="C28" s="372"/>
      <c r="D28" s="372"/>
      <c r="E28" s="372"/>
      <c r="F28" s="372"/>
      <c r="G28" s="372"/>
      <c r="H28" s="372"/>
      <c r="I28" s="372"/>
      <c r="J28" s="372"/>
      <c r="K28" s="372"/>
      <c r="L28" s="372"/>
      <c r="M28" s="372"/>
      <c r="N28" s="372"/>
      <c r="O28" s="372"/>
      <c r="R28" s="414"/>
      <c r="S28" s="414"/>
      <c r="T28" s="414"/>
    </row>
    <row r="29" spans="1:22" ht="28.5" customHeight="1">
      <c r="A29" s="373" t="s">
        <v>207</v>
      </c>
      <c r="B29" s="373"/>
      <c r="C29" s="373"/>
      <c r="D29" s="373"/>
      <c r="E29" s="373"/>
      <c r="F29" s="373"/>
      <c r="G29" s="373"/>
      <c r="H29" s="373"/>
      <c r="I29" s="373"/>
      <c r="J29" s="373"/>
      <c r="K29" s="373"/>
      <c r="L29" s="373"/>
      <c r="M29" s="373"/>
      <c r="N29" s="373"/>
      <c r="O29" s="373"/>
      <c r="R29" s="414"/>
      <c r="S29" s="414"/>
      <c r="T29" s="414"/>
    </row>
    <row r="30" spans="1:22" ht="35.25" customHeight="1">
      <c r="A30" s="377" t="s">
        <v>208</v>
      </c>
      <c r="B30" s="377"/>
      <c r="C30" s="377"/>
      <c r="D30" s="377"/>
      <c r="E30" s="377"/>
      <c r="F30" s="377"/>
      <c r="G30" s="377"/>
      <c r="H30" s="377"/>
      <c r="I30" s="377"/>
      <c r="J30" s="377"/>
      <c r="K30" s="377"/>
      <c r="L30" s="377"/>
      <c r="M30" s="377"/>
      <c r="N30" s="377"/>
      <c r="O30" s="377"/>
    </row>
    <row r="31" spans="1:22" ht="21" thickBot="1">
      <c r="A31" s="182"/>
      <c r="B31" s="183"/>
      <c r="C31" s="184"/>
      <c r="D31" s="184"/>
      <c r="E31" s="185"/>
      <c r="F31" s="185"/>
      <c r="G31" s="184"/>
      <c r="H31" s="186"/>
    </row>
    <row r="32" spans="1:22" ht="36.75" customHeight="1" thickBot="1">
      <c r="A32" s="374" t="s">
        <v>209</v>
      </c>
      <c r="B32" s="375"/>
      <c r="C32" s="375"/>
      <c r="D32" s="375"/>
      <c r="E32" s="375"/>
      <c r="F32" s="375"/>
      <c r="G32" s="375"/>
      <c r="H32" s="375"/>
      <c r="I32" s="375"/>
      <c r="J32" s="375"/>
      <c r="K32" s="375"/>
      <c r="L32" s="375"/>
      <c r="M32" s="375"/>
      <c r="N32" s="375"/>
      <c r="O32" s="376"/>
    </row>
    <row r="33" spans="1:15" ht="32.25" customHeight="1">
      <c r="A33" s="378" t="s">
        <v>210</v>
      </c>
      <c r="B33" s="379"/>
      <c r="C33" s="379"/>
      <c r="D33" s="379"/>
      <c r="E33" s="379"/>
      <c r="F33" s="379"/>
      <c r="G33" s="379"/>
      <c r="H33" s="379"/>
      <c r="I33" s="379"/>
      <c r="J33" s="379"/>
      <c r="K33" s="379"/>
      <c r="L33" s="379"/>
      <c r="M33" s="379"/>
      <c r="N33" s="379"/>
      <c r="O33" s="380"/>
    </row>
    <row r="34" spans="1:15" ht="20.25">
      <c r="A34" s="187"/>
      <c r="B34" s="188"/>
      <c r="C34" s="189"/>
      <c r="D34" s="189"/>
      <c r="E34" s="190"/>
      <c r="F34" s="190"/>
      <c r="G34" s="189"/>
      <c r="H34" s="191"/>
      <c r="I34" s="192"/>
      <c r="J34" s="192"/>
      <c r="K34" s="192"/>
      <c r="L34" s="192"/>
      <c r="M34" s="192"/>
      <c r="N34" s="192"/>
      <c r="O34" s="193"/>
    </row>
    <row r="35" spans="1:15" ht="20.25">
      <c r="A35" s="194" t="s">
        <v>211</v>
      </c>
      <c r="B35" s="195"/>
      <c r="C35" s="189"/>
      <c r="D35" s="189"/>
      <c r="E35" s="190"/>
      <c r="F35" s="190"/>
      <c r="G35" s="189"/>
      <c r="H35" s="191"/>
      <c r="I35" s="192"/>
      <c r="J35" s="192"/>
      <c r="K35" s="192"/>
      <c r="L35" s="192"/>
      <c r="M35" s="192"/>
      <c r="N35" s="192"/>
      <c r="O35" s="193"/>
    </row>
    <row r="36" spans="1:15" ht="42" customHeight="1">
      <c r="A36" s="368" t="s">
        <v>212</v>
      </c>
      <c r="B36" s="369"/>
      <c r="C36" s="369"/>
      <c r="D36" s="369"/>
      <c r="E36" s="369"/>
      <c r="F36" s="369"/>
      <c r="G36" s="369"/>
      <c r="H36" s="369"/>
      <c r="I36" s="192"/>
      <c r="J36" s="192"/>
      <c r="K36" s="192"/>
      <c r="L36" s="192"/>
      <c r="M36" s="192"/>
      <c r="N36" s="192"/>
      <c r="O36" s="193"/>
    </row>
    <row r="37" spans="1:15" ht="70.5" customHeight="1">
      <c r="A37" s="381" t="s">
        <v>213</v>
      </c>
      <c r="B37" s="381"/>
      <c r="C37" s="381"/>
      <c r="D37" s="381"/>
      <c r="E37" s="381"/>
      <c r="F37" s="381"/>
      <c r="G37" s="381"/>
      <c r="H37" s="381"/>
      <c r="I37" s="381"/>
      <c r="J37" s="381"/>
      <c r="K37" s="381"/>
      <c r="L37" s="381"/>
      <c r="M37" s="381"/>
      <c r="N37" s="381"/>
      <c r="O37" s="381"/>
    </row>
    <row r="38" spans="1:15" ht="95.25" customHeight="1">
      <c r="A38" s="381" t="s">
        <v>214</v>
      </c>
      <c r="B38" s="381"/>
      <c r="C38" s="381"/>
      <c r="D38" s="381"/>
      <c r="E38" s="381"/>
      <c r="F38" s="381"/>
      <c r="G38" s="381"/>
      <c r="H38" s="381"/>
      <c r="I38" s="381"/>
      <c r="J38" s="381"/>
      <c r="K38" s="381"/>
      <c r="L38" s="381"/>
      <c r="M38" s="381"/>
      <c r="N38" s="381"/>
      <c r="O38" s="381"/>
    </row>
    <row r="39" spans="1:15" ht="30.75" customHeight="1">
      <c r="A39" s="381" t="s">
        <v>225</v>
      </c>
      <c r="B39" s="382"/>
      <c r="C39" s="382"/>
      <c r="D39" s="382"/>
      <c r="E39" s="382"/>
      <c r="F39" s="382"/>
      <c r="G39" s="382"/>
      <c r="H39" s="382"/>
      <c r="I39" s="382"/>
      <c r="J39" s="382"/>
      <c r="K39" s="382"/>
      <c r="L39" s="382"/>
      <c r="M39" s="382"/>
      <c r="N39" s="382"/>
      <c r="O39" s="382"/>
    </row>
    <row r="40" spans="1:15" ht="112.5" customHeight="1">
      <c r="A40" s="381" t="s">
        <v>215</v>
      </c>
      <c r="B40" s="381"/>
      <c r="C40" s="381"/>
      <c r="D40" s="381"/>
      <c r="E40" s="381"/>
      <c r="F40" s="381"/>
      <c r="G40" s="381"/>
      <c r="H40" s="381"/>
      <c r="I40" s="381"/>
      <c r="J40" s="381"/>
      <c r="K40" s="381"/>
      <c r="L40" s="381"/>
      <c r="M40" s="381"/>
      <c r="N40" s="381"/>
      <c r="O40" s="381"/>
    </row>
    <row r="41" spans="1:15" ht="88.5" customHeight="1">
      <c r="A41" s="381" t="s">
        <v>216</v>
      </c>
      <c r="B41" s="381"/>
      <c r="C41" s="381"/>
      <c r="D41" s="381"/>
      <c r="E41" s="381"/>
      <c r="F41" s="381"/>
      <c r="G41" s="381"/>
      <c r="H41" s="381"/>
      <c r="I41" s="381"/>
      <c r="J41" s="381"/>
      <c r="K41" s="381"/>
      <c r="L41" s="381"/>
      <c r="M41" s="381"/>
      <c r="N41" s="381"/>
      <c r="O41" s="381"/>
    </row>
    <row r="42" spans="1:15" ht="108.75" customHeight="1">
      <c r="A42" s="381" t="s">
        <v>217</v>
      </c>
      <c r="B42" s="381"/>
      <c r="C42" s="381"/>
      <c r="D42" s="381"/>
      <c r="E42" s="381"/>
      <c r="F42" s="381"/>
      <c r="G42" s="381"/>
      <c r="H42" s="381"/>
      <c r="I42" s="381"/>
      <c r="J42" s="381"/>
      <c r="K42" s="381"/>
      <c r="L42" s="381"/>
      <c r="M42" s="381"/>
      <c r="N42" s="381"/>
      <c r="O42" s="381"/>
    </row>
    <row r="43" spans="1:15" ht="89.25" customHeight="1">
      <c r="A43" s="366" t="s">
        <v>218</v>
      </c>
      <c r="B43" s="366"/>
      <c r="C43" s="366"/>
      <c r="D43" s="366"/>
      <c r="E43" s="366"/>
      <c r="F43" s="366"/>
      <c r="G43" s="366"/>
      <c r="H43" s="366"/>
      <c r="I43" s="366"/>
      <c r="J43" s="366"/>
      <c r="K43" s="366"/>
      <c r="L43" s="366"/>
      <c r="M43" s="366"/>
      <c r="N43" s="366"/>
      <c r="O43" s="366"/>
    </row>
    <row r="44" spans="1:15" ht="20.25">
      <c r="A44" s="196"/>
      <c r="B44" s="197"/>
      <c r="C44" s="197"/>
      <c r="D44" s="197"/>
      <c r="E44" s="197"/>
      <c r="F44" s="197"/>
      <c r="G44" s="197"/>
      <c r="H44" s="197"/>
      <c r="I44" s="192"/>
      <c r="J44" s="192"/>
      <c r="K44" s="192"/>
      <c r="L44" s="192"/>
      <c r="M44" s="192"/>
      <c r="N44" s="192"/>
      <c r="O44" s="193"/>
    </row>
    <row r="45" spans="1:15" ht="40.5">
      <c r="A45" s="198"/>
      <c r="B45" s="305" t="s">
        <v>219</v>
      </c>
      <c r="C45" s="365"/>
      <c r="D45" s="365"/>
      <c r="E45" s="365"/>
      <c r="F45" s="365"/>
      <c r="G45" s="365"/>
      <c r="H45" s="365"/>
      <c r="I45" s="365"/>
      <c r="J45" s="365"/>
      <c r="K45" s="365"/>
      <c r="L45" s="365"/>
      <c r="M45" s="365"/>
      <c r="N45" s="365"/>
      <c r="O45" s="365"/>
    </row>
    <row r="46" spans="1:15" ht="20.25">
      <c r="A46" s="199"/>
      <c r="B46" s="305" t="s">
        <v>220</v>
      </c>
      <c r="C46" s="365"/>
      <c r="D46" s="365"/>
      <c r="E46" s="365"/>
      <c r="F46" s="365"/>
      <c r="G46" s="365"/>
      <c r="H46" s="365"/>
      <c r="I46" s="365"/>
      <c r="J46" s="365"/>
      <c r="K46" s="365"/>
      <c r="L46" s="365"/>
      <c r="M46" s="365"/>
      <c r="N46" s="365"/>
      <c r="O46" s="365"/>
    </row>
    <row r="47" spans="1:15" ht="20.25">
      <c r="A47" s="199"/>
      <c r="B47" s="305" t="s">
        <v>221</v>
      </c>
      <c r="C47" s="365"/>
      <c r="D47" s="365"/>
      <c r="E47" s="365"/>
      <c r="F47" s="365"/>
      <c r="G47" s="365"/>
      <c r="H47" s="365"/>
      <c r="I47" s="365"/>
      <c r="J47" s="365"/>
      <c r="K47" s="365"/>
      <c r="L47" s="365"/>
      <c r="M47" s="365"/>
      <c r="N47" s="365"/>
      <c r="O47" s="365"/>
    </row>
    <row r="48" spans="1:15" ht="20.25">
      <c r="A48" s="199"/>
      <c r="B48" s="305" t="s">
        <v>222</v>
      </c>
      <c r="C48" s="365"/>
      <c r="D48" s="365"/>
      <c r="E48" s="365"/>
      <c r="F48" s="365"/>
      <c r="G48" s="365"/>
      <c r="H48" s="365"/>
      <c r="I48" s="365"/>
      <c r="J48" s="365"/>
      <c r="K48" s="365"/>
      <c r="L48" s="365"/>
      <c r="M48" s="365"/>
      <c r="N48" s="365"/>
      <c r="O48" s="365"/>
    </row>
    <row r="49" spans="1:15" ht="20.25">
      <c r="A49" s="199"/>
      <c r="B49" s="305"/>
      <c r="C49" s="305"/>
      <c r="D49" s="305"/>
      <c r="E49" s="305"/>
      <c r="F49" s="305"/>
      <c r="G49" s="305"/>
      <c r="H49" s="305"/>
      <c r="I49" s="347"/>
      <c r="J49" s="347"/>
      <c r="K49" s="347"/>
      <c r="L49" s="347"/>
      <c r="M49" s="347"/>
      <c r="N49" s="347"/>
      <c r="O49" s="348"/>
    </row>
    <row r="50" spans="1:15" ht="20.25">
      <c r="A50" s="199"/>
      <c r="B50" s="305" t="s">
        <v>223</v>
      </c>
      <c r="C50" s="370"/>
      <c r="D50" s="370"/>
      <c r="E50" s="370"/>
      <c r="F50" s="370"/>
      <c r="G50" s="370"/>
      <c r="H50" s="370"/>
      <c r="I50" s="347"/>
      <c r="J50" s="347"/>
      <c r="K50" s="347"/>
      <c r="L50" s="347"/>
      <c r="M50" s="347"/>
      <c r="N50" s="347"/>
      <c r="O50" s="348"/>
    </row>
    <row r="51" spans="1:15" ht="20.25">
      <c r="A51" s="199"/>
      <c r="B51" s="305"/>
      <c r="C51" s="371" t="s">
        <v>231</v>
      </c>
      <c r="D51" s="371"/>
      <c r="E51" s="371"/>
      <c r="F51" s="371"/>
      <c r="G51" s="371"/>
      <c r="H51" s="305"/>
      <c r="I51" s="347"/>
      <c r="J51" s="347"/>
      <c r="K51" s="347"/>
      <c r="L51" s="347"/>
      <c r="M51" s="347"/>
      <c r="N51" s="347"/>
      <c r="O51" s="348"/>
    </row>
    <row r="52" spans="1:15" ht="48" customHeight="1" thickBot="1">
      <c r="A52" s="200"/>
      <c r="B52" s="201"/>
      <c r="C52" s="203"/>
      <c r="D52" s="367" t="s">
        <v>224</v>
      </c>
      <c r="E52" s="367"/>
      <c r="F52" s="367"/>
      <c r="G52" s="203"/>
      <c r="H52" s="201"/>
      <c r="I52" s="349"/>
      <c r="J52" s="349"/>
      <c r="K52" s="349"/>
      <c r="L52" s="349"/>
      <c r="M52" s="349"/>
      <c r="N52" s="349"/>
      <c r="O52" s="350"/>
    </row>
  </sheetData>
  <mergeCells count="50">
    <mergeCell ref="N26:O26"/>
    <mergeCell ref="G7:N7"/>
    <mergeCell ref="G9:T9"/>
    <mergeCell ref="G10:T10"/>
    <mergeCell ref="E16:P16"/>
    <mergeCell ref="I25:M25"/>
    <mergeCell ref="A14:V14"/>
    <mergeCell ref="E24:V24"/>
    <mergeCell ref="U25:V26"/>
    <mergeCell ref="Q16:S16"/>
    <mergeCell ref="T16:V16"/>
    <mergeCell ref="C16:C17"/>
    <mergeCell ref="B16:B17"/>
    <mergeCell ref="A16:A17"/>
    <mergeCell ref="A25:C26"/>
    <mergeCell ref="P25:Q25"/>
    <mergeCell ref="P26:Q26"/>
    <mergeCell ref="A1:V1"/>
    <mergeCell ref="A2:V2"/>
    <mergeCell ref="A3:V3"/>
    <mergeCell ref="G4:M4"/>
    <mergeCell ref="G5:M5"/>
    <mergeCell ref="D52:F52"/>
    <mergeCell ref="A36:H36"/>
    <mergeCell ref="C47:O47"/>
    <mergeCell ref="C48:O48"/>
    <mergeCell ref="C50:H50"/>
    <mergeCell ref="C51:G51"/>
    <mergeCell ref="A37:O37"/>
    <mergeCell ref="A38:O38"/>
    <mergeCell ref="A39:O39"/>
    <mergeCell ref="A40:O40"/>
    <mergeCell ref="A41:O41"/>
    <mergeCell ref="A42:O42"/>
    <mergeCell ref="G11:T11"/>
    <mergeCell ref="G12:T12"/>
    <mergeCell ref="C45:O45"/>
    <mergeCell ref="C46:O46"/>
    <mergeCell ref="A43:O43"/>
    <mergeCell ref="A28:O28"/>
    <mergeCell ref="A29:O29"/>
    <mergeCell ref="A32:O32"/>
    <mergeCell ref="A30:O30"/>
    <mergeCell ref="A33:O33"/>
    <mergeCell ref="I26:M26"/>
    <mergeCell ref="A24:B24"/>
    <mergeCell ref="R28:T28"/>
    <mergeCell ref="R29:T29"/>
    <mergeCell ref="S25:T26"/>
    <mergeCell ref="N25:O25"/>
  </mergeCells>
  <pageMargins left="0.31496062992125984" right="0.31496062992125984" top="0.78740157480314965" bottom="0.78740157480314965" header="0.31496062992125984" footer="0.31496062992125984"/>
  <pageSetup paperSize="9" scale="39" fitToHeight="3" orientation="landscape" r:id="rId1"/>
</worksheet>
</file>

<file path=xl/worksheets/sheet10.xml><?xml version="1.0" encoding="utf-8"?>
<worksheet xmlns="http://schemas.openxmlformats.org/spreadsheetml/2006/main" xmlns:r="http://schemas.openxmlformats.org/officeDocument/2006/relationships">
  <sheetPr>
    <tabColor rgb="FF00B0F0"/>
  </sheetPr>
  <dimension ref="B1:M73"/>
  <sheetViews>
    <sheetView topLeftCell="A31" zoomScaleNormal="100" workbookViewId="0">
      <selection activeCell="H48" sqref="H48:H49"/>
    </sheetView>
  </sheetViews>
  <sheetFormatPr defaultRowHeight="15"/>
  <cols>
    <col min="1" max="1" width="1.42578125" customWidth="1"/>
    <col min="2" max="2" width="4.140625" style="2" customWidth="1"/>
    <col min="3" max="3" width="46" customWidth="1"/>
    <col min="4" max="4" width="6.85546875" customWidth="1"/>
    <col min="5" max="5" width="5.42578125" customWidth="1"/>
    <col min="6" max="6" width="6.42578125" customWidth="1"/>
    <col min="7" max="7" width="9.5703125" customWidth="1"/>
    <col min="8" max="8" width="15.140625" style="5" customWidth="1"/>
    <col min="9" max="9" width="15.140625" style="3" customWidth="1"/>
    <col min="257" max="257" width="1.42578125" customWidth="1"/>
    <col min="258" max="258" width="4.140625" customWidth="1"/>
    <col min="259" max="259" width="46" customWidth="1"/>
    <col min="260" max="260" width="6.85546875" customWidth="1"/>
    <col min="261" max="261" width="5.42578125" customWidth="1"/>
    <col min="262" max="262" width="6.42578125" customWidth="1"/>
    <col min="263" max="263" width="9.5703125" customWidth="1"/>
    <col min="264" max="265" width="15.140625" customWidth="1"/>
    <col min="513" max="513" width="1.42578125" customWidth="1"/>
    <col min="514" max="514" width="4.140625" customWidth="1"/>
    <col min="515" max="515" width="46" customWidth="1"/>
    <col min="516" max="516" width="6.85546875" customWidth="1"/>
    <col min="517" max="517" width="5.42578125" customWidth="1"/>
    <col min="518" max="518" width="6.42578125" customWidth="1"/>
    <col min="519" max="519" width="9.5703125" customWidth="1"/>
    <col min="520" max="521" width="15.140625" customWidth="1"/>
    <col min="769" max="769" width="1.42578125" customWidth="1"/>
    <col min="770" max="770" width="4.140625" customWidth="1"/>
    <col min="771" max="771" width="46" customWidth="1"/>
    <col min="772" max="772" width="6.85546875" customWidth="1"/>
    <col min="773" max="773" width="5.42578125" customWidth="1"/>
    <col min="774" max="774" width="6.42578125" customWidth="1"/>
    <col min="775" max="775" width="9.5703125" customWidth="1"/>
    <col min="776" max="777" width="15.140625" customWidth="1"/>
    <col min="1025" max="1025" width="1.42578125" customWidth="1"/>
    <col min="1026" max="1026" width="4.140625" customWidth="1"/>
    <col min="1027" max="1027" width="46" customWidth="1"/>
    <col min="1028" max="1028" width="6.85546875" customWidth="1"/>
    <col min="1029" max="1029" width="5.42578125" customWidth="1"/>
    <col min="1030" max="1030" width="6.42578125" customWidth="1"/>
    <col min="1031" max="1031" width="9.5703125" customWidth="1"/>
    <col min="1032" max="1033" width="15.140625" customWidth="1"/>
    <col min="1281" max="1281" width="1.42578125" customWidth="1"/>
    <col min="1282" max="1282" width="4.140625" customWidth="1"/>
    <col min="1283" max="1283" width="46" customWidth="1"/>
    <col min="1284" max="1284" width="6.85546875" customWidth="1"/>
    <col min="1285" max="1285" width="5.42578125" customWidth="1"/>
    <col min="1286" max="1286" width="6.42578125" customWidth="1"/>
    <col min="1287" max="1287" width="9.5703125" customWidth="1"/>
    <col min="1288" max="1289" width="15.140625" customWidth="1"/>
    <col min="1537" max="1537" width="1.42578125" customWidth="1"/>
    <col min="1538" max="1538" width="4.140625" customWidth="1"/>
    <col min="1539" max="1539" width="46" customWidth="1"/>
    <col min="1540" max="1540" width="6.85546875" customWidth="1"/>
    <col min="1541" max="1541" width="5.42578125" customWidth="1"/>
    <col min="1542" max="1542" width="6.42578125" customWidth="1"/>
    <col min="1543" max="1543" width="9.5703125" customWidth="1"/>
    <col min="1544" max="1545" width="15.140625" customWidth="1"/>
    <col min="1793" max="1793" width="1.42578125" customWidth="1"/>
    <col min="1794" max="1794" width="4.140625" customWidth="1"/>
    <col min="1795" max="1795" width="46" customWidth="1"/>
    <col min="1796" max="1796" width="6.85546875" customWidth="1"/>
    <col min="1797" max="1797" width="5.42578125" customWidth="1"/>
    <col min="1798" max="1798" width="6.42578125" customWidth="1"/>
    <col min="1799" max="1799" width="9.5703125" customWidth="1"/>
    <col min="1800" max="1801" width="15.140625" customWidth="1"/>
    <col min="2049" max="2049" width="1.42578125" customWidth="1"/>
    <col min="2050" max="2050" width="4.140625" customWidth="1"/>
    <col min="2051" max="2051" width="46" customWidth="1"/>
    <col min="2052" max="2052" width="6.85546875" customWidth="1"/>
    <col min="2053" max="2053" width="5.42578125" customWidth="1"/>
    <col min="2054" max="2054" width="6.42578125" customWidth="1"/>
    <col min="2055" max="2055" width="9.5703125" customWidth="1"/>
    <col min="2056" max="2057" width="15.140625" customWidth="1"/>
    <col min="2305" max="2305" width="1.42578125" customWidth="1"/>
    <col min="2306" max="2306" width="4.140625" customWidth="1"/>
    <col min="2307" max="2307" width="46" customWidth="1"/>
    <col min="2308" max="2308" width="6.85546875" customWidth="1"/>
    <col min="2309" max="2309" width="5.42578125" customWidth="1"/>
    <col min="2310" max="2310" width="6.42578125" customWidth="1"/>
    <col min="2311" max="2311" width="9.5703125" customWidth="1"/>
    <col min="2312" max="2313" width="15.140625" customWidth="1"/>
    <col min="2561" max="2561" width="1.42578125" customWidth="1"/>
    <col min="2562" max="2562" width="4.140625" customWidth="1"/>
    <col min="2563" max="2563" width="46" customWidth="1"/>
    <col min="2564" max="2564" width="6.85546875" customWidth="1"/>
    <col min="2565" max="2565" width="5.42578125" customWidth="1"/>
    <col min="2566" max="2566" width="6.42578125" customWidth="1"/>
    <col min="2567" max="2567" width="9.5703125" customWidth="1"/>
    <col min="2568" max="2569" width="15.140625" customWidth="1"/>
    <col min="2817" max="2817" width="1.42578125" customWidth="1"/>
    <col min="2818" max="2818" width="4.140625" customWidth="1"/>
    <col min="2819" max="2819" width="46" customWidth="1"/>
    <col min="2820" max="2820" width="6.85546875" customWidth="1"/>
    <col min="2821" max="2821" width="5.42578125" customWidth="1"/>
    <col min="2822" max="2822" width="6.42578125" customWidth="1"/>
    <col min="2823" max="2823" width="9.5703125" customWidth="1"/>
    <col min="2824" max="2825" width="15.140625" customWidth="1"/>
    <col min="3073" max="3073" width="1.42578125" customWidth="1"/>
    <col min="3074" max="3074" width="4.140625" customWidth="1"/>
    <col min="3075" max="3075" width="46" customWidth="1"/>
    <col min="3076" max="3076" width="6.85546875" customWidth="1"/>
    <col min="3077" max="3077" width="5.42578125" customWidth="1"/>
    <col min="3078" max="3078" width="6.42578125" customWidth="1"/>
    <col min="3079" max="3079" width="9.5703125" customWidth="1"/>
    <col min="3080" max="3081" width="15.140625" customWidth="1"/>
    <col min="3329" max="3329" width="1.42578125" customWidth="1"/>
    <col min="3330" max="3330" width="4.140625" customWidth="1"/>
    <col min="3331" max="3331" width="46" customWidth="1"/>
    <col min="3332" max="3332" width="6.85546875" customWidth="1"/>
    <col min="3333" max="3333" width="5.42578125" customWidth="1"/>
    <col min="3334" max="3334" width="6.42578125" customWidth="1"/>
    <col min="3335" max="3335" width="9.5703125" customWidth="1"/>
    <col min="3336" max="3337" width="15.140625" customWidth="1"/>
    <col min="3585" max="3585" width="1.42578125" customWidth="1"/>
    <col min="3586" max="3586" width="4.140625" customWidth="1"/>
    <col min="3587" max="3587" width="46" customWidth="1"/>
    <col min="3588" max="3588" width="6.85546875" customWidth="1"/>
    <col min="3589" max="3589" width="5.42578125" customWidth="1"/>
    <col min="3590" max="3590" width="6.42578125" customWidth="1"/>
    <col min="3591" max="3591" width="9.5703125" customWidth="1"/>
    <col min="3592" max="3593" width="15.140625" customWidth="1"/>
    <col min="3841" max="3841" width="1.42578125" customWidth="1"/>
    <col min="3842" max="3842" width="4.140625" customWidth="1"/>
    <col min="3843" max="3843" width="46" customWidth="1"/>
    <col min="3844" max="3844" width="6.85546875" customWidth="1"/>
    <col min="3845" max="3845" width="5.42578125" customWidth="1"/>
    <col min="3846" max="3846" width="6.42578125" customWidth="1"/>
    <col min="3847" max="3847" width="9.5703125" customWidth="1"/>
    <col min="3848" max="3849" width="15.140625" customWidth="1"/>
    <col min="4097" max="4097" width="1.42578125" customWidth="1"/>
    <col min="4098" max="4098" width="4.140625" customWidth="1"/>
    <col min="4099" max="4099" width="46" customWidth="1"/>
    <col min="4100" max="4100" width="6.85546875" customWidth="1"/>
    <col min="4101" max="4101" width="5.42578125" customWidth="1"/>
    <col min="4102" max="4102" width="6.42578125" customWidth="1"/>
    <col min="4103" max="4103" width="9.5703125" customWidth="1"/>
    <col min="4104" max="4105" width="15.140625" customWidth="1"/>
    <col min="4353" max="4353" width="1.42578125" customWidth="1"/>
    <col min="4354" max="4354" width="4.140625" customWidth="1"/>
    <col min="4355" max="4355" width="46" customWidth="1"/>
    <col min="4356" max="4356" width="6.85546875" customWidth="1"/>
    <col min="4357" max="4357" width="5.42578125" customWidth="1"/>
    <col min="4358" max="4358" width="6.42578125" customWidth="1"/>
    <col min="4359" max="4359" width="9.5703125" customWidth="1"/>
    <col min="4360" max="4361" width="15.140625" customWidth="1"/>
    <col min="4609" max="4609" width="1.42578125" customWidth="1"/>
    <col min="4610" max="4610" width="4.140625" customWidth="1"/>
    <col min="4611" max="4611" width="46" customWidth="1"/>
    <col min="4612" max="4612" width="6.85546875" customWidth="1"/>
    <col min="4613" max="4613" width="5.42578125" customWidth="1"/>
    <col min="4614" max="4614" width="6.42578125" customWidth="1"/>
    <col min="4615" max="4615" width="9.5703125" customWidth="1"/>
    <col min="4616" max="4617" width="15.140625" customWidth="1"/>
    <col min="4865" max="4865" width="1.42578125" customWidth="1"/>
    <col min="4866" max="4866" width="4.140625" customWidth="1"/>
    <col min="4867" max="4867" width="46" customWidth="1"/>
    <col min="4868" max="4868" width="6.85546875" customWidth="1"/>
    <col min="4869" max="4869" width="5.42578125" customWidth="1"/>
    <col min="4870" max="4870" width="6.42578125" customWidth="1"/>
    <col min="4871" max="4871" width="9.5703125" customWidth="1"/>
    <col min="4872" max="4873" width="15.140625" customWidth="1"/>
    <col min="5121" max="5121" width="1.42578125" customWidth="1"/>
    <col min="5122" max="5122" width="4.140625" customWidth="1"/>
    <col min="5123" max="5123" width="46" customWidth="1"/>
    <col min="5124" max="5124" width="6.85546875" customWidth="1"/>
    <col min="5125" max="5125" width="5.42578125" customWidth="1"/>
    <col min="5126" max="5126" width="6.42578125" customWidth="1"/>
    <col min="5127" max="5127" width="9.5703125" customWidth="1"/>
    <col min="5128" max="5129" width="15.140625" customWidth="1"/>
    <col min="5377" max="5377" width="1.42578125" customWidth="1"/>
    <col min="5378" max="5378" width="4.140625" customWidth="1"/>
    <col min="5379" max="5379" width="46" customWidth="1"/>
    <col min="5380" max="5380" width="6.85546875" customWidth="1"/>
    <col min="5381" max="5381" width="5.42578125" customWidth="1"/>
    <col min="5382" max="5382" width="6.42578125" customWidth="1"/>
    <col min="5383" max="5383" width="9.5703125" customWidth="1"/>
    <col min="5384" max="5385" width="15.140625" customWidth="1"/>
    <col min="5633" max="5633" width="1.42578125" customWidth="1"/>
    <col min="5634" max="5634" width="4.140625" customWidth="1"/>
    <col min="5635" max="5635" width="46" customWidth="1"/>
    <col min="5636" max="5636" width="6.85546875" customWidth="1"/>
    <col min="5637" max="5637" width="5.42578125" customWidth="1"/>
    <col min="5638" max="5638" width="6.42578125" customWidth="1"/>
    <col min="5639" max="5639" width="9.5703125" customWidth="1"/>
    <col min="5640" max="5641" width="15.140625" customWidth="1"/>
    <col min="5889" max="5889" width="1.42578125" customWidth="1"/>
    <col min="5890" max="5890" width="4.140625" customWidth="1"/>
    <col min="5891" max="5891" width="46" customWidth="1"/>
    <col min="5892" max="5892" width="6.85546875" customWidth="1"/>
    <col min="5893" max="5893" width="5.42578125" customWidth="1"/>
    <col min="5894" max="5894" width="6.42578125" customWidth="1"/>
    <col min="5895" max="5895" width="9.5703125" customWidth="1"/>
    <col min="5896" max="5897" width="15.140625" customWidth="1"/>
    <col min="6145" max="6145" width="1.42578125" customWidth="1"/>
    <col min="6146" max="6146" width="4.140625" customWidth="1"/>
    <col min="6147" max="6147" width="46" customWidth="1"/>
    <col min="6148" max="6148" width="6.85546875" customWidth="1"/>
    <col min="6149" max="6149" width="5.42578125" customWidth="1"/>
    <col min="6150" max="6150" width="6.42578125" customWidth="1"/>
    <col min="6151" max="6151" width="9.5703125" customWidth="1"/>
    <col min="6152" max="6153" width="15.140625" customWidth="1"/>
    <col min="6401" max="6401" width="1.42578125" customWidth="1"/>
    <col min="6402" max="6402" width="4.140625" customWidth="1"/>
    <col min="6403" max="6403" width="46" customWidth="1"/>
    <col min="6404" max="6404" width="6.85546875" customWidth="1"/>
    <col min="6405" max="6405" width="5.42578125" customWidth="1"/>
    <col min="6406" max="6406" width="6.42578125" customWidth="1"/>
    <col min="6407" max="6407" width="9.5703125" customWidth="1"/>
    <col min="6408" max="6409" width="15.140625" customWidth="1"/>
    <col min="6657" max="6657" width="1.42578125" customWidth="1"/>
    <col min="6658" max="6658" width="4.140625" customWidth="1"/>
    <col min="6659" max="6659" width="46" customWidth="1"/>
    <col min="6660" max="6660" width="6.85546875" customWidth="1"/>
    <col min="6661" max="6661" width="5.42578125" customWidth="1"/>
    <col min="6662" max="6662" width="6.42578125" customWidth="1"/>
    <col min="6663" max="6663" width="9.5703125" customWidth="1"/>
    <col min="6664" max="6665" width="15.140625" customWidth="1"/>
    <col min="6913" max="6913" width="1.42578125" customWidth="1"/>
    <col min="6914" max="6914" width="4.140625" customWidth="1"/>
    <col min="6915" max="6915" width="46" customWidth="1"/>
    <col min="6916" max="6916" width="6.85546875" customWidth="1"/>
    <col min="6917" max="6917" width="5.42578125" customWidth="1"/>
    <col min="6918" max="6918" width="6.42578125" customWidth="1"/>
    <col min="6919" max="6919" width="9.5703125" customWidth="1"/>
    <col min="6920" max="6921" width="15.140625" customWidth="1"/>
    <col min="7169" max="7169" width="1.42578125" customWidth="1"/>
    <col min="7170" max="7170" width="4.140625" customWidth="1"/>
    <col min="7171" max="7171" width="46" customWidth="1"/>
    <col min="7172" max="7172" width="6.85546875" customWidth="1"/>
    <col min="7173" max="7173" width="5.42578125" customWidth="1"/>
    <col min="7174" max="7174" width="6.42578125" customWidth="1"/>
    <col min="7175" max="7175" width="9.5703125" customWidth="1"/>
    <col min="7176" max="7177" width="15.140625" customWidth="1"/>
    <col min="7425" max="7425" width="1.42578125" customWidth="1"/>
    <col min="7426" max="7426" width="4.140625" customWidth="1"/>
    <col min="7427" max="7427" width="46" customWidth="1"/>
    <col min="7428" max="7428" width="6.85546875" customWidth="1"/>
    <col min="7429" max="7429" width="5.42578125" customWidth="1"/>
    <col min="7430" max="7430" width="6.42578125" customWidth="1"/>
    <col min="7431" max="7431" width="9.5703125" customWidth="1"/>
    <col min="7432" max="7433" width="15.140625" customWidth="1"/>
    <col min="7681" max="7681" width="1.42578125" customWidth="1"/>
    <col min="7682" max="7682" width="4.140625" customWidth="1"/>
    <col min="7683" max="7683" width="46" customWidth="1"/>
    <col min="7684" max="7684" width="6.85546875" customWidth="1"/>
    <col min="7685" max="7685" width="5.42578125" customWidth="1"/>
    <col min="7686" max="7686" width="6.42578125" customWidth="1"/>
    <col min="7687" max="7687" width="9.5703125" customWidth="1"/>
    <col min="7688" max="7689" width="15.140625" customWidth="1"/>
    <col min="7937" max="7937" width="1.42578125" customWidth="1"/>
    <col min="7938" max="7938" width="4.140625" customWidth="1"/>
    <col min="7939" max="7939" width="46" customWidth="1"/>
    <col min="7940" max="7940" width="6.85546875" customWidth="1"/>
    <col min="7941" max="7941" width="5.42578125" customWidth="1"/>
    <col min="7942" max="7942" width="6.42578125" customWidth="1"/>
    <col min="7943" max="7943" width="9.5703125" customWidth="1"/>
    <col min="7944" max="7945" width="15.140625" customWidth="1"/>
    <col min="8193" max="8193" width="1.42578125" customWidth="1"/>
    <col min="8194" max="8194" width="4.140625" customWidth="1"/>
    <col min="8195" max="8195" width="46" customWidth="1"/>
    <col min="8196" max="8196" width="6.85546875" customWidth="1"/>
    <col min="8197" max="8197" width="5.42578125" customWidth="1"/>
    <col min="8198" max="8198" width="6.42578125" customWidth="1"/>
    <col min="8199" max="8199" width="9.5703125" customWidth="1"/>
    <col min="8200" max="8201" width="15.140625" customWidth="1"/>
    <col min="8449" max="8449" width="1.42578125" customWidth="1"/>
    <col min="8450" max="8450" width="4.140625" customWidth="1"/>
    <col min="8451" max="8451" width="46" customWidth="1"/>
    <col min="8452" max="8452" width="6.85546875" customWidth="1"/>
    <col min="8453" max="8453" width="5.42578125" customWidth="1"/>
    <col min="8454" max="8454" width="6.42578125" customWidth="1"/>
    <col min="8455" max="8455" width="9.5703125" customWidth="1"/>
    <col min="8456" max="8457" width="15.140625" customWidth="1"/>
    <col min="8705" max="8705" width="1.42578125" customWidth="1"/>
    <col min="8706" max="8706" width="4.140625" customWidth="1"/>
    <col min="8707" max="8707" width="46" customWidth="1"/>
    <col min="8708" max="8708" width="6.85546875" customWidth="1"/>
    <col min="8709" max="8709" width="5.42578125" customWidth="1"/>
    <col min="8710" max="8710" width="6.42578125" customWidth="1"/>
    <col min="8711" max="8711" width="9.5703125" customWidth="1"/>
    <col min="8712" max="8713" width="15.140625" customWidth="1"/>
    <col min="8961" max="8961" width="1.42578125" customWidth="1"/>
    <col min="8962" max="8962" width="4.140625" customWidth="1"/>
    <col min="8963" max="8963" width="46" customWidth="1"/>
    <col min="8964" max="8964" width="6.85546875" customWidth="1"/>
    <col min="8965" max="8965" width="5.42578125" customWidth="1"/>
    <col min="8966" max="8966" width="6.42578125" customWidth="1"/>
    <col min="8967" max="8967" width="9.5703125" customWidth="1"/>
    <col min="8968" max="8969" width="15.140625" customWidth="1"/>
    <col min="9217" max="9217" width="1.42578125" customWidth="1"/>
    <col min="9218" max="9218" width="4.140625" customWidth="1"/>
    <col min="9219" max="9219" width="46" customWidth="1"/>
    <col min="9220" max="9220" width="6.85546875" customWidth="1"/>
    <col min="9221" max="9221" width="5.42578125" customWidth="1"/>
    <col min="9222" max="9222" width="6.42578125" customWidth="1"/>
    <col min="9223" max="9223" width="9.5703125" customWidth="1"/>
    <col min="9224" max="9225" width="15.140625" customWidth="1"/>
    <col min="9473" max="9473" width="1.42578125" customWidth="1"/>
    <col min="9474" max="9474" width="4.140625" customWidth="1"/>
    <col min="9475" max="9475" width="46" customWidth="1"/>
    <col min="9476" max="9476" width="6.85546875" customWidth="1"/>
    <col min="9477" max="9477" width="5.42578125" customWidth="1"/>
    <col min="9478" max="9478" width="6.42578125" customWidth="1"/>
    <col min="9479" max="9479" width="9.5703125" customWidth="1"/>
    <col min="9480" max="9481" width="15.140625" customWidth="1"/>
    <col min="9729" max="9729" width="1.42578125" customWidth="1"/>
    <col min="9730" max="9730" width="4.140625" customWidth="1"/>
    <col min="9731" max="9731" width="46" customWidth="1"/>
    <col min="9732" max="9732" width="6.85546875" customWidth="1"/>
    <col min="9733" max="9733" width="5.42578125" customWidth="1"/>
    <col min="9734" max="9734" width="6.42578125" customWidth="1"/>
    <col min="9735" max="9735" width="9.5703125" customWidth="1"/>
    <col min="9736" max="9737" width="15.140625" customWidth="1"/>
    <col min="9985" max="9985" width="1.42578125" customWidth="1"/>
    <col min="9986" max="9986" width="4.140625" customWidth="1"/>
    <col min="9987" max="9987" width="46" customWidth="1"/>
    <col min="9988" max="9988" width="6.85546875" customWidth="1"/>
    <col min="9989" max="9989" width="5.42578125" customWidth="1"/>
    <col min="9990" max="9990" width="6.42578125" customWidth="1"/>
    <col min="9991" max="9991" width="9.5703125" customWidth="1"/>
    <col min="9992" max="9993" width="15.140625" customWidth="1"/>
    <col min="10241" max="10241" width="1.42578125" customWidth="1"/>
    <col min="10242" max="10242" width="4.140625" customWidth="1"/>
    <col min="10243" max="10243" width="46" customWidth="1"/>
    <col min="10244" max="10244" width="6.85546875" customWidth="1"/>
    <col min="10245" max="10245" width="5.42578125" customWidth="1"/>
    <col min="10246" max="10246" width="6.42578125" customWidth="1"/>
    <col min="10247" max="10247" width="9.5703125" customWidth="1"/>
    <col min="10248" max="10249" width="15.140625" customWidth="1"/>
    <col min="10497" max="10497" width="1.42578125" customWidth="1"/>
    <col min="10498" max="10498" width="4.140625" customWidth="1"/>
    <col min="10499" max="10499" width="46" customWidth="1"/>
    <col min="10500" max="10500" width="6.85546875" customWidth="1"/>
    <col min="10501" max="10501" width="5.42578125" customWidth="1"/>
    <col min="10502" max="10502" width="6.42578125" customWidth="1"/>
    <col min="10503" max="10503" width="9.5703125" customWidth="1"/>
    <col min="10504" max="10505" width="15.140625" customWidth="1"/>
    <col min="10753" max="10753" width="1.42578125" customWidth="1"/>
    <col min="10754" max="10754" width="4.140625" customWidth="1"/>
    <col min="10755" max="10755" width="46" customWidth="1"/>
    <col min="10756" max="10756" width="6.85546875" customWidth="1"/>
    <col min="10757" max="10757" width="5.42578125" customWidth="1"/>
    <col min="10758" max="10758" width="6.42578125" customWidth="1"/>
    <col min="10759" max="10759" width="9.5703125" customWidth="1"/>
    <col min="10760" max="10761" width="15.140625" customWidth="1"/>
    <col min="11009" max="11009" width="1.42578125" customWidth="1"/>
    <col min="11010" max="11010" width="4.140625" customWidth="1"/>
    <col min="11011" max="11011" width="46" customWidth="1"/>
    <col min="11012" max="11012" width="6.85546875" customWidth="1"/>
    <col min="11013" max="11013" width="5.42578125" customWidth="1"/>
    <col min="11014" max="11014" width="6.42578125" customWidth="1"/>
    <col min="11015" max="11015" width="9.5703125" customWidth="1"/>
    <col min="11016" max="11017" width="15.140625" customWidth="1"/>
    <col min="11265" max="11265" width="1.42578125" customWidth="1"/>
    <col min="11266" max="11266" width="4.140625" customWidth="1"/>
    <col min="11267" max="11267" width="46" customWidth="1"/>
    <col min="11268" max="11268" width="6.85546875" customWidth="1"/>
    <col min="11269" max="11269" width="5.42578125" customWidth="1"/>
    <col min="11270" max="11270" width="6.42578125" customWidth="1"/>
    <col min="11271" max="11271" width="9.5703125" customWidth="1"/>
    <col min="11272" max="11273" width="15.140625" customWidth="1"/>
    <col min="11521" max="11521" width="1.42578125" customWidth="1"/>
    <col min="11522" max="11522" width="4.140625" customWidth="1"/>
    <col min="11523" max="11523" width="46" customWidth="1"/>
    <col min="11524" max="11524" width="6.85546875" customWidth="1"/>
    <col min="11525" max="11525" width="5.42578125" customWidth="1"/>
    <col min="11526" max="11526" width="6.42578125" customWidth="1"/>
    <col min="11527" max="11527" width="9.5703125" customWidth="1"/>
    <col min="11528" max="11529" width="15.140625" customWidth="1"/>
    <col min="11777" max="11777" width="1.42578125" customWidth="1"/>
    <col min="11778" max="11778" width="4.140625" customWidth="1"/>
    <col min="11779" max="11779" width="46" customWidth="1"/>
    <col min="11780" max="11780" width="6.85546875" customWidth="1"/>
    <col min="11781" max="11781" width="5.42578125" customWidth="1"/>
    <col min="11782" max="11782" width="6.42578125" customWidth="1"/>
    <col min="11783" max="11783" width="9.5703125" customWidth="1"/>
    <col min="11784" max="11785" width="15.140625" customWidth="1"/>
    <col min="12033" max="12033" width="1.42578125" customWidth="1"/>
    <col min="12034" max="12034" width="4.140625" customWidth="1"/>
    <col min="12035" max="12035" width="46" customWidth="1"/>
    <col min="12036" max="12036" width="6.85546875" customWidth="1"/>
    <col min="12037" max="12037" width="5.42578125" customWidth="1"/>
    <col min="12038" max="12038" width="6.42578125" customWidth="1"/>
    <col min="12039" max="12039" width="9.5703125" customWidth="1"/>
    <col min="12040" max="12041" width="15.140625" customWidth="1"/>
    <col min="12289" max="12289" width="1.42578125" customWidth="1"/>
    <col min="12290" max="12290" width="4.140625" customWidth="1"/>
    <col min="12291" max="12291" width="46" customWidth="1"/>
    <col min="12292" max="12292" width="6.85546875" customWidth="1"/>
    <col min="12293" max="12293" width="5.42578125" customWidth="1"/>
    <col min="12294" max="12294" width="6.42578125" customWidth="1"/>
    <col min="12295" max="12295" width="9.5703125" customWidth="1"/>
    <col min="12296" max="12297" width="15.140625" customWidth="1"/>
    <col min="12545" max="12545" width="1.42578125" customWidth="1"/>
    <col min="12546" max="12546" width="4.140625" customWidth="1"/>
    <col min="12547" max="12547" width="46" customWidth="1"/>
    <col min="12548" max="12548" width="6.85546875" customWidth="1"/>
    <col min="12549" max="12549" width="5.42578125" customWidth="1"/>
    <col min="12550" max="12550" width="6.42578125" customWidth="1"/>
    <col min="12551" max="12551" width="9.5703125" customWidth="1"/>
    <col min="12552" max="12553" width="15.140625" customWidth="1"/>
    <col min="12801" max="12801" width="1.42578125" customWidth="1"/>
    <col min="12802" max="12802" width="4.140625" customWidth="1"/>
    <col min="12803" max="12803" width="46" customWidth="1"/>
    <col min="12804" max="12804" width="6.85546875" customWidth="1"/>
    <col min="12805" max="12805" width="5.42578125" customWidth="1"/>
    <col min="12806" max="12806" width="6.42578125" customWidth="1"/>
    <col min="12807" max="12807" width="9.5703125" customWidth="1"/>
    <col min="12808" max="12809" width="15.140625" customWidth="1"/>
    <col min="13057" max="13057" width="1.42578125" customWidth="1"/>
    <col min="13058" max="13058" width="4.140625" customWidth="1"/>
    <col min="13059" max="13059" width="46" customWidth="1"/>
    <col min="13060" max="13060" width="6.85546875" customWidth="1"/>
    <col min="13061" max="13061" width="5.42578125" customWidth="1"/>
    <col min="13062" max="13062" width="6.42578125" customWidth="1"/>
    <col min="13063" max="13063" width="9.5703125" customWidth="1"/>
    <col min="13064" max="13065" width="15.140625" customWidth="1"/>
    <col min="13313" max="13313" width="1.42578125" customWidth="1"/>
    <col min="13314" max="13314" width="4.140625" customWidth="1"/>
    <col min="13315" max="13315" width="46" customWidth="1"/>
    <col min="13316" max="13316" width="6.85546875" customWidth="1"/>
    <col min="13317" max="13317" width="5.42578125" customWidth="1"/>
    <col min="13318" max="13318" width="6.42578125" customWidth="1"/>
    <col min="13319" max="13319" width="9.5703125" customWidth="1"/>
    <col min="13320" max="13321" width="15.140625" customWidth="1"/>
    <col min="13569" max="13569" width="1.42578125" customWidth="1"/>
    <col min="13570" max="13570" width="4.140625" customWidth="1"/>
    <col min="13571" max="13571" width="46" customWidth="1"/>
    <col min="13572" max="13572" width="6.85546875" customWidth="1"/>
    <col min="13573" max="13573" width="5.42578125" customWidth="1"/>
    <col min="13574" max="13574" width="6.42578125" customWidth="1"/>
    <col min="13575" max="13575" width="9.5703125" customWidth="1"/>
    <col min="13576" max="13577" width="15.140625" customWidth="1"/>
    <col min="13825" max="13825" width="1.42578125" customWidth="1"/>
    <col min="13826" max="13826" width="4.140625" customWidth="1"/>
    <col min="13827" max="13827" width="46" customWidth="1"/>
    <col min="13828" max="13828" width="6.85546875" customWidth="1"/>
    <col min="13829" max="13829" width="5.42578125" customWidth="1"/>
    <col min="13830" max="13830" width="6.42578125" customWidth="1"/>
    <col min="13831" max="13831" width="9.5703125" customWidth="1"/>
    <col min="13832" max="13833" width="15.140625" customWidth="1"/>
    <col min="14081" max="14081" width="1.42578125" customWidth="1"/>
    <col min="14082" max="14082" width="4.140625" customWidth="1"/>
    <col min="14083" max="14083" width="46" customWidth="1"/>
    <col min="14084" max="14084" width="6.85546875" customWidth="1"/>
    <col min="14085" max="14085" width="5.42578125" customWidth="1"/>
    <col min="14086" max="14086" width="6.42578125" customWidth="1"/>
    <col min="14087" max="14087" width="9.5703125" customWidth="1"/>
    <col min="14088" max="14089" width="15.140625" customWidth="1"/>
    <col min="14337" max="14337" width="1.42578125" customWidth="1"/>
    <col min="14338" max="14338" width="4.140625" customWidth="1"/>
    <col min="14339" max="14339" width="46" customWidth="1"/>
    <col min="14340" max="14340" width="6.85546875" customWidth="1"/>
    <col min="14341" max="14341" width="5.42578125" customWidth="1"/>
    <col min="14342" max="14342" width="6.42578125" customWidth="1"/>
    <col min="14343" max="14343" width="9.5703125" customWidth="1"/>
    <col min="14344" max="14345" width="15.140625" customWidth="1"/>
    <col min="14593" max="14593" width="1.42578125" customWidth="1"/>
    <col min="14594" max="14594" width="4.140625" customWidth="1"/>
    <col min="14595" max="14595" width="46" customWidth="1"/>
    <col min="14596" max="14596" width="6.85546875" customWidth="1"/>
    <col min="14597" max="14597" width="5.42578125" customWidth="1"/>
    <col min="14598" max="14598" width="6.42578125" customWidth="1"/>
    <col min="14599" max="14599" width="9.5703125" customWidth="1"/>
    <col min="14600" max="14601" width="15.140625" customWidth="1"/>
    <col min="14849" max="14849" width="1.42578125" customWidth="1"/>
    <col min="14850" max="14850" width="4.140625" customWidth="1"/>
    <col min="14851" max="14851" width="46" customWidth="1"/>
    <col min="14852" max="14852" width="6.85546875" customWidth="1"/>
    <col min="14853" max="14853" width="5.42578125" customWidth="1"/>
    <col min="14854" max="14854" width="6.42578125" customWidth="1"/>
    <col min="14855" max="14855" width="9.5703125" customWidth="1"/>
    <col min="14856" max="14857" width="15.140625" customWidth="1"/>
    <col min="15105" max="15105" width="1.42578125" customWidth="1"/>
    <col min="15106" max="15106" width="4.140625" customWidth="1"/>
    <col min="15107" max="15107" width="46" customWidth="1"/>
    <col min="15108" max="15108" width="6.85546875" customWidth="1"/>
    <col min="15109" max="15109" width="5.42578125" customWidth="1"/>
    <col min="15110" max="15110" width="6.42578125" customWidth="1"/>
    <col min="15111" max="15111" width="9.5703125" customWidth="1"/>
    <col min="15112" max="15113" width="15.140625" customWidth="1"/>
    <col min="15361" max="15361" width="1.42578125" customWidth="1"/>
    <col min="15362" max="15362" width="4.140625" customWidth="1"/>
    <col min="15363" max="15363" width="46" customWidth="1"/>
    <col min="15364" max="15364" width="6.85546875" customWidth="1"/>
    <col min="15365" max="15365" width="5.42578125" customWidth="1"/>
    <col min="15366" max="15366" width="6.42578125" customWidth="1"/>
    <col min="15367" max="15367" width="9.5703125" customWidth="1"/>
    <col min="15368" max="15369" width="15.140625" customWidth="1"/>
    <col min="15617" max="15617" width="1.42578125" customWidth="1"/>
    <col min="15618" max="15618" width="4.140625" customWidth="1"/>
    <col min="15619" max="15619" width="46" customWidth="1"/>
    <col min="15620" max="15620" width="6.85546875" customWidth="1"/>
    <col min="15621" max="15621" width="5.42578125" customWidth="1"/>
    <col min="15622" max="15622" width="6.42578125" customWidth="1"/>
    <col min="15623" max="15623" width="9.5703125" customWidth="1"/>
    <col min="15624" max="15625" width="15.140625" customWidth="1"/>
    <col min="15873" max="15873" width="1.42578125" customWidth="1"/>
    <col min="15874" max="15874" width="4.140625" customWidth="1"/>
    <col min="15875" max="15875" width="46" customWidth="1"/>
    <col min="15876" max="15876" width="6.85546875" customWidth="1"/>
    <col min="15877" max="15877" width="5.42578125" customWidth="1"/>
    <col min="15878" max="15878" width="6.42578125" customWidth="1"/>
    <col min="15879" max="15879" width="9.5703125" customWidth="1"/>
    <col min="15880" max="15881" width="15.140625" customWidth="1"/>
    <col min="16129" max="16129" width="1.42578125" customWidth="1"/>
    <col min="16130" max="16130" width="4.140625" customWidth="1"/>
    <col min="16131" max="16131" width="46" customWidth="1"/>
    <col min="16132" max="16132" width="6.85546875" customWidth="1"/>
    <col min="16133" max="16133" width="5.42578125" customWidth="1"/>
    <col min="16134" max="16134" width="6.42578125" customWidth="1"/>
    <col min="16135" max="16135" width="9.5703125" customWidth="1"/>
    <col min="16136" max="16137" width="15.140625" customWidth="1"/>
  </cols>
  <sheetData>
    <row r="1" spans="2:9" ht="15.75" thickBot="1"/>
    <row r="2" spans="2:9">
      <c r="B2" s="611" t="s">
        <v>0</v>
      </c>
      <c r="C2" s="612"/>
      <c r="D2" s="612"/>
      <c r="E2" s="612"/>
      <c r="F2" s="612"/>
      <c r="G2" s="612"/>
      <c r="H2" s="612"/>
      <c r="I2" s="613"/>
    </row>
    <row r="3" spans="2:9">
      <c r="B3" s="67"/>
      <c r="H3" s="68"/>
      <c r="I3" s="69"/>
    </row>
    <row r="4" spans="2:9">
      <c r="B4" s="70"/>
      <c r="C4" s="71"/>
      <c r="D4" s="71"/>
      <c r="E4" s="71"/>
      <c r="F4" s="71"/>
      <c r="G4" s="71"/>
      <c r="H4" s="72"/>
      <c r="I4" s="73"/>
    </row>
    <row r="5" spans="2:9">
      <c r="B5" s="508" t="s">
        <v>1</v>
      </c>
      <c r="C5" s="509"/>
      <c r="D5" s="509"/>
      <c r="E5" s="509"/>
      <c r="F5" s="509"/>
      <c r="G5" s="509"/>
      <c r="H5" s="509"/>
      <c r="I5" s="510"/>
    </row>
    <row r="6" spans="2:9">
      <c r="B6" s="587" t="s">
        <v>234</v>
      </c>
      <c r="C6" s="514"/>
      <c r="D6" s="514"/>
      <c r="E6" s="514"/>
      <c r="F6" s="514"/>
      <c r="G6" s="514"/>
      <c r="H6" s="514"/>
      <c r="I6" s="588"/>
    </row>
    <row r="7" spans="2:9">
      <c r="B7" s="70"/>
      <c r="C7" s="71"/>
      <c r="D7" s="71"/>
      <c r="E7" s="71"/>
      <c r="F7" s="71"/>
      <c r="G7" s="71"/>
      <c r="H7" s="72"/>
      <c r="I7" s="73"/>
    </row>
    <row r="8" spans="2:9">
      <c r="B8" s="566" t="s">
        <v>3</v>
      </c>
      <c r="C8" s="609"/>
      <c r="D8" s="609"/>
      <c r="E8" s="609"/>
      <c r="F8" s="609"/>
      <c r="G8" s="609"/>
      <c r="H8" s="610"/>
      <c r="I8" s="74">
        <f>'3 - Motorista  Micro-ônibus'!I11</f>
        <v>0</v>
      </c>
    </row>
    <row r="9" spans="2:9">
      <c r="B9" s="75"/>
      <c r="H9" s="68"/>
      <c r="I9" s="76"/>
    </row>
    <row r="10" spans="2:9">
      <c r="B10" s="570" t="s">
        <v>4</v>
      </c>
      <c r="C10" s="571"/>
      <c r="D10" s="571"/>
      <c r="E10" s="571"/>
      <c r="F10" s="571"/>
      <c r="G10" s="571"/>
      <c r="H10" s="571"/>
      <c r="I10" s="572"/>
    </row>
    <row r="11" spans="2:9">
      <c r="B11" s="75"/>
      <c r="H11" s="68"/>
      <c r="I11" s="76"/>
    </row>
    <row r="12" spans="2:9">
      <c r="B12" s="121" t="s">
        <v>5</v>
      </c>
      <c r="C12" s="614" t="s">
        <v>6</v>
      </c>
      <c r="D12" s="615"/>
      <c r="E12" s="615"/>
      <c r="F12" s="615"/>
      <c r="G12" s="615"/>
      <c r="H12" s="616"/>
      <c r="I12" s="122" t="s">
        <v>7</v>
      </c>
    </row>
    <row r="13" spans="2:9">
      <c r="B13" s="77">
        <v>1</v>
      </c>
      <c r="C13" s="639" t="s">
        <v>69</v>
      </c>
      <c r="D13" s="640"/>
      <c r="E13" s="640"/>
      <c r="F13" s="640"/>
      <c r="G13" s="640"/>
      <c r="H13" s="641"/>
      <c r="I13" s="232">
        <f>ROUND(I8/220,2)</f>
        <v>0</v>
      </c>
    </row>
    <row r="14" spans="2:9">
      <c r="B14" s="141">
        <v>2</v>
      </c>
      <c r="C14" s="639" t="s">
        <v>70</v>
      </c>
      <c r="D14" s="640"/>
      <c r="E14" s="640"/>
      <c r="F14" s="640"/>
      <c r="G14" s="640"/>
      <c r="H14" s="641"/>
      <c r="I14" s="232">
        <f>I13*0.5</f>
        <v>0</v>
      </c>
    </row>
    <row r="15" spans="2:9">
      <c r="B15" s="160">
        <v>3</v>
      </c>
      <c r="C15" s="642" t="s">
        <v>71</v>
      </c>
      <c r="D15" s="643"/>
      <c r="E15" s="643"/>
      <c r="F15" s="643"/>
      <c r="G15" s="643"/>
      <c r="H15" s="644"/>
      <c r="I15" s="236">
        <f>((I13+I14)*(5/25))</f>
        <v>0</v>
      </c>
    </row>
    <row r="16" spans="2:9">
      <c r="B16" s="566" t="s">
        <v>9</v>
      </c>
      <c r="C16" s="609"/>
      <c r="D16" s="609"/>
      <c r="E16" s="609"/>
      <c r="F16" s="609"/>
      <c r="G16" s="609"/>
      <c r="H16" s="610"/>
      <c r="I16" s="123">
        <f>SUM(I13:I15)</f>
        <v>0</v>
      </c>
    </row>
    <row r="17" spans="2:9">
      <c r="B17" s="75"/>
      <c r="H17" s="79"/>
      <c r="I17" s="76"/>
    </row>
    <row r="18" spans="2:9">
      <c r="B18" s="121" t="s">
        <v>10</v>
      </c>
      <c r="C18" s="614" t="s">
        <v>11</v>
      </c>
      <c r="D18" s="615"/>
      <c r="E18" s="615"/>
      <c r="F18" s="615"/>
      <c r="G18" s="616"/>
      <c r="H18" s="117" t="s">
        <v>12</v>
      </c>
      <c r="I18" s="122" t="s">
        <v>7</v>
      </c>
    </row>
    <row r="19" spans="2:9">
      <c r="B19" s="77">
        <v>1</v>
      </c>
      <c r="C19" s="548" t="s">
        <v>13</v>
      </c>
      <c r="D19" s="549"/>
      <c r="E19" s="549"/>
      <c r="F19" s="549"/>
      <c r="G19" s="550"/>
      <c r="H19" s="240">
        <v>0.2</v>
      </c>
      <c r="I19" s="232">
        <f>ROUND($I$16*H19,2)</f>
        <v>0</v>
      </c>
    </row>
    <row r="20" spans="2:9">
      <c r="B20" s="77">
        <v>2</v>
      </c>
      <c r="C20" s="548" t="s">
        <v>14</v>
      </c>
      <c r="D20" s="549"/>
      <c r="E20" s="549"/>
      <c r="F20" s="549"/>
      <c r="G20" s="550"/>
      <c r="H20" s="240">
        <v>1.4999999999999999E-2</v>
      </c>
      <c r="I20" s="232">
        <f t="shared" ref="I20:I26" si="0">ROUND($I$16*H20,2)</f>
        <v>0</v>
      </c>
    </row>
    <row r="21" spans="2:9">
      <c r="B21" s="77">
        <v>3</v>
      </c>
      <c r="C21" s="548" t="s">
        <v>15</v>
      </c>
      <c r="D21" s="549"/>
      <c r="E21" s="549"/>
      <c r="F21" s="549"/>
      <c r="G21" s="550"/>
      <c r="H21" s="240">
        <v>0.01</v>
      </c>
      <c r="I21" s="232">
        <f t="shared" si="0"/>
        <v>0</v>
      </c>
    </row>
    <row r="22" spans="2:9">
      <c r="B22" s="77">
        <v>4</v>
      </c>
      <c r="C22" s="548" t="s">
        <v>16</v>
      </c>
      <c r="D22" s="549"/>
      <c r="E22" s="549"/>
      <c r="F22" s="549"/>
      <c r="G22" s="550"/>
      <c r="H22" s="240">
        <v>2E-3</v>
      </c>
      <c r="I22" s="232">
        <f t="shared" si="0"/>
        <v>0</v>
      </c>
    </row>
    <row r="23" spans="2:9">
      <c r="B23" s="77">
        <v>5</v>
      </c>
      <c r="C23" s="548" t="s">
        <v>17</v>
      </c>
      <c r="D23" s="549"/>
      <c r="E23" s="549"/>
      <c r="F23" s="549"/>
      <c r="G23" s="550"/>
      <c r="H23" s="240">
        <v>2.5000000000000001E-2</v>
      </c>
      <c r="I23" s="232">
        <f t="shared" si="0"/>
        <v>0</v>
      </c>
    </row>
    <row r="24" spans="2:9">
      <c r="B24" s="77">
        <v>6</v>
      </c>
      <c r="C24" s="548" t="s">
        <v>18</v>
      </c>
      <c r="D24" s="549"/>
      <c r="E24" s="549"/>
      <c r="F24" s="549"/>
      <c r="G24" s="550"/>
      <c r="H24" s="240">
        <v>0.08</v>
      </c>
      <c r="I24" s="232">
        <f t="shared" si="0"/>
        <v>0</v>
      </c>
    </row>
    <row r="25" spans="2:9">
      <c r="B25" s="77">
        <v>7</v>
      </c>
      <c r="C25" s="1" t="s">
        <v>19</v>
      </c>
      <c r="D25" s="302" t="s">
        <v>20</v>
      </c>
      <c r="E25" s="303">
        <v>0.03</v>
      </c>
      <c r="F25" s="302" t="s">
        <v>21</v>
      </c>
      <c r="G25" s="304">
        <v>1</v>
      </c>
      <c r="H25" s="240">
        <f>E25*G25</f>
        <v>0.03</v>
      </c>
      <c r="I25" s="232">
        <f t="shared" si="0"/>
        <v>0</v>
      </c>
    </row>
    <row r="26" spans="2:9">
      <c r="B26" s="77">
        <v>8</v>
      </c>
      <c r="C26" s="548" t="s">
        <v>22</v>
      </c>
      <c r="D26" s="549"/>
      <c r="E26" s="549"/>
      <c r="F26" s="549"/>
      <c r="G26" s="550"/>
      <c r="H26" s="240">
        <v>6.0000000000000001E-3</v>
      </c>
      <c r="I26" s="232">
        <f t="shared" si="0"/>
        <v>0</v>
      </c>
    </row>
    <row r="27" spans="2:9">
      <c r="B27" s="566" t="s">
        <v>9</v>
      </c>
      <c r="C27" s="609"/>
      <c r="D27" s="609"/>
      <c r="E27" s="609"/>
      <c r="F27" s="609"/>
      <c r="G27" s="610"/>
      <c r="H27" s="6">
        <f>SUM(H19:H26)</f>
        <v>0.3680000000000001</v>
      </c>
      <c r="I27" s="123">
        <f>SUM(I19:I26)</f>
        <v>0</v>
      </c>
    </row>
    <row r="28" spans="2:9">
      <c r="B28" s="75"/>
      <c r="H28" s="79"/>
      <c r="I28" s="76"/>
    </row>
    <row r="29" spans="2:9">
      <c r="B29" s="121" t="s">
        <v>23</v>
      </c>
      <c r="C29" s="614" t="s">
        <v>24</v>
      </c>
      <c r="D29" s="615"/>
      <c r="E29" s="615"/>
      <c r="F29" s="615"/>
      <c r="G29" s="616"/>
      <c r="H29" s="117" t="s">
        <v>12</v>
      </c>
      <c r="I29" s="122" t="s">
        <v>7</v>
      </c>
    </row>
    <row r="30" spans="2:9">
      <c r="B30" s="77">
        <v>1</v>
      </c>
      <c r="C30" s="631" t="s">
        <v>25</v>
      </c>
      <c r="D30" s="632"/>
      <c r="E30" s="632"/>
      <c r="F30" s="632"/>
      <c r="G30" s="633"/>
      <c r="H30" s="206">
        <f>ROUND(1/12,4)</f>
        <v>8.3299999999999999E-2</v>
      </c>
      <c r="I30" s="232">
        <f>ROUND($I$16*H30,2)</f>
        <v>0</v>
      </c>
    </row>
    <row r="31" spans="2:9">
      <c r="B31" s="77">
        <v>2</v>
      </c>
      <c r="C31" s="628" t="s">
        <v>26</v>
      </c>
      <c r="D31" s="629"/>
      <c r="E31" s="629"/>
      <c r="F31" s="629"/>
      <c r="G31" s="630"/>
      <c r="H31" s="214">
        <v>3.0249999999999999E-2</v>
      </c>
      <c r="I31" s="232">
        <f>ROUND($I$16*H31,2)</f>
        <v>0</v>
      </c>
    </row>
    <row r="32" spans="2:9">
      <c r="B32" s="77">
        <v>3</v>
      </c>
      <c r="C32" s="628" t="s">
        <v>27</v>
      </c>
      <c r="D32" s="629"/>
      <c r="E32" s="629"/>
      <c r="F32" s="629"/>
      <c r="G32" s="630"/>
      <c r="H32" s="215">
        <f>ROUND((H30+H31)*H27,4)</f>
        <v>4.1799999999999997E-2</v>
      </c>
      <c r="I32" s="232">
        <f>ROUND($I$16*H32,2)</f>
        <v>0</v>
      </c>
    </row>
    <row r="33" spans="2:11">
      <c r="B33" s="566" t="s">
        <v>9</v>
      </c>
      <c r="C33" s="609"/>
      <c r="D33" s="609"/>
      <c r="E33" s="609"/>
      <c r="F33" s="609"/>
      <c r="G33" s="610"/>
      <c r="H33" s="6">
        <f>SUM(H30:H32)</f>
        <v>0.15534999999999999</v>
      </c>
      <c r="I33" s="123">
        <f>SUM(I30:I32)</f>
        <v>0</v>
      </c>
    </row>
    <row r="34" spans="2:11">
      <c r="B34" s="75"/>
      <c r="H34" s="79"/>
      <c r="I34" s="76"/>
      <c r="K34" s="7"/>
    </row>
    <row r="35" spans="2:11">
      <c r="B35" s="121" t="s">
        <v>28</v>
      </c>
      <c r="C35" s="614" t="s">
        <v>29</v>
      </c>
      <c r="D35" s="615"/>
      <c r="E35" s="615"/>
      <c r="F35" s="615"/>
      <c r="G35" s="616"/>
      <c r="H35" s="117" t="s">
        <v>12</v>
      </c>
      <c r="I35" s="122" t="s">
        <v>7</v>
      </c>
    </row>
    <row r="36" spans="2:11">
      <c r="B36" s="77">
        <v>1</v>
      </c>
      <c r="C36" s="628" t="s">
        <v>30</v>
      </c>
      <c r="D36" s="629"/>
      <c r="E36" s="629"/>
      <c r="F36" s="629"/>
      <c r="G36" s="630"/>
      <c r="H36" s="233">
        <f>(1+(1/12)+(1/12)+(1/12/3))/12*0.05</f>
        <v>4.9768518518518512E-3</v>
      </c>
      <c r="I36" s="232">
        <f>ROUND($I$16*H36,2)</f>
        <v>0</v>
      </c>
    </row>
    <row r="37" spans="2:11">
      <c r="B37" s="77">
        <v>2</v>
      </c>
      <c r="C37" s="631" t="s">
        <v>31</v>
      </c>
      <c r="D37" s="632"/>
      <c r="E37" s="632"/>
      <c r="F37" s="632"/>
      <c r="G37" s="633"/>
      <c r="H37" s="233">
        <f>H36*0.08</f>
        <v>3.9814814814814812E-4</v>
      </c>
      <c r="I37" s="232">
        <f>ROUND($I$16*H37,2)</f>
        <v>0</v>
      </c>
    </row>
    <row r="38" spans="2:11">
      <c r="B38" s="77">
        <v>4</v>
      </c>
      <c r="C38" s="628" t="s">
        <v>32</v>
      </c>
      <c r="D38" s="629"/>
      <c r="E38" s="629"/>
      <c r="F38" s="629"/>
      <c r="G38" s="630"/>
      <c r="H38" s="234">
        <f>(7/30/12)*0.9</f>
        <v>1.7500000000000002E-2</v>
      </c>
      <c r="I38" s="232">
        <f>ROUND($I$16*H38,2)</f>
        <v>0</v>
      </c>
      <c r="J38" s="14"/>
      <c r="K38" s="3"/>
    </row>
    <row r="39" spans="2:11">
      <c r="B39" s="77">
        <v>5</v>
      </c>
      <c r="C39" s="628" t="s">
        <v>33</v>
      </c>
      <c r="D39" s="629"/>
      <c r="E39" s="629"/>
      <c r="F39" s="629"/>
      <c r="G39" s="630"/>
      <c r="H39" s="234">
        <f>H38*$H$27</f>
        <v>6.4400000000000021E-3</v>
      </c>
      <c r="I39" s="232">
        <f>ROUND($I$16*H39,2)</f>
        <v>0</v>
      </c>
      <c r="J39" s="14"/>
      <c r="K39" s="3"/>
    </row>
    <row r="40" spans="2:11">
      <c r="B40" s="77">
        <v>6</v>
      </c>
      <c r="C40" s="628" t="s">
        <v>102</v>
      </c>
      <c r="D40" s="629"/>
      <c r="E40" s="629"/>
      <c r="F40" s="629"/>
      <c r="G40" s="630"/>
      <c r="H40" s="234">
        <v>0.04</v>
      </c>
      <c r="I40" s="232">
        <f>ROUND($I$16*H40,2)</f>
        <v>0</v>
      </c>
      <c r="J40" s="14"/>
      <c r="K40" s="3"/>
    </row>
    <row r="41" spans="2:11">
      <c r="B41" s="566" t="s">
        <v>9</v>
      </c>
      <c r="C41" s="609"/>
      <c r="D41" s="609"/>
      <c r="E41" s="609"/>
      <c r="F41" s="609"/>
      <c r="G41" s="610"/>
      <c r="H41" s="6">
        <f>SUM(H36:H40)</f>
        <v>6.9315000000000002E-2</v>
      </c>
      <c r="I41" s="123">
        <f>SUM(I36:I40)</f>
        <v>0</v>
      </c>
      <c r="J41" s="14"/>
      <c r="K41" s="3"/>
    </row>
    <row r="42" spans="2:11">
      <c r="B42" s="75"/>
      <c r="H42" s="79"/>
      <c r="I42" s="76"/>
      <c r="J42" s="14"/>
      <c r="K42" s="3"/>
    </row>
    <row r="43" spans="2:11">
      <c r="B43" s="566" t="s">
        <v>72</v>
      </c>
      <c r="C43" s="609"/>
      <c r="D43" s="609"/>
      <c r="E43" s="609"/>
      <c r="F43" s="609"/>
      <c r="G43" s="609"/>
      <c r="H43" s="610"/>
      <c r="I43" s="237">
        <f>I16+I27+I33+I41</f>
        <v>0</v>
      </c>
      <c r="J43" s="14"/>
      <c r="K43" s="3"/>
    </row>
    <row r="44" spans="2:11">
      <c r="B44" s="84"/>
      <c r="C44" s="85"/>
      <c r="D44" s="85"/>
      <c r="E44" s="85"/>
      <c r="F44" s="85"/>
      <c r="G44" s="85"/>
      <c r="H44" s="85"/>
      <c r="I44" s="86"/>
      <c r="K44" s="8"/>
    </row>
    <row r="45" spans="2:11">
      <c r="B45" s="570" t="s">
        <v>45</v>
      </c>
      <c r="C45" s="571"/>
      <c r="D45" s="571"/>
      <c r="E45" s="571"/>
      <c r="F45" s="571"/>
      <c r="G45" s="571"/>
      <c r="H45" s="571"/>
      <c r="I45" s="572"/>
      <c r="J45" s="3"/>
      <c r="K45" s="8"/>
    </row>
    <row r="46" spans="2:11">
      <c r="B46" s="75"/>
      <c r="H46" s="68"/>
      <c r="I46" s="76"/>
      <c r="K46" s="8"/>
    </row>
    <row r="47" spans="2:11">
      <c r="B47" s="121" t="s">
        <v>5</v>
      </c>
      <c r="C47" s="614" t="s">
        <v>46</v>
      </c>
      <c r="D47" s="615"/>
      <c r="E47" s="615"/>
      <c r="F47" s="615"/>
      <c r="G47" s="615"/>
      <c r="H47" s="638"/>
      <c r="I47" s="122" t="s">
        <v>7</v>
      </c>
      <c r="K47" s="8"/>
    </row>
    <row r="48" spans="2:11">
      <c r="B48" s="77">
        <v>1</v>
      </c>
      <c r="C48" s="631" t="s">
        <v>50</v>
      </c>
      <c r="D48" s="632"/>
      <c r="E48" s="632"/>
      <c r="F48" s="632"/>
      <c r="G48" s="632"/>
      <c r="H48" s="351">
        <v>0</v>
      </c>
      <c r="I48" s="230">
        <f>(I43)*H48</f>
        <v>0</v>
      </c>
    </row>
    <row r="49" spans="2:11">
      <c r="B49" s="77">
        <v>2</v>
      </c>
      <c r="C49" s="631" t="s">
        <v>51</v>
      </c>
      <c r="D49" s="632"/>
      <c r="E49" s="632"/>
      <c r="F49" s="632"/>
      <c r="G49" s="632"/>
      <c r="H49" s="351">
        <v>0</v>
      </c>
      <c r="I49" s="230">
        <f>(I43+I48)*H49</f>
        <v>0</v>
      </c>
    </row>
    <row r="50" spans="2:11">
      <c r="B50" s="75"/>
      <c r="C50" s="82"/>
      <c r="D50" s="82"/>
      <c r="E50" s="82"/>
      <c r="F50" s="82"/>
      <c r="G50" s="82"/>
      <c r="H50"/>
      <c r="I50" s="130"/>
      <c r="J50" s="15"/>
      <c r="K50" s="14"/>
    </row>
    <row r="51" spans="2:11">
      <c r="B51" s="508" t="s">
        <v>73</v>
      </c>
      <c r="C51" s="509"/>
      <c r="D51" s="509"/>
      <c r="E51" s="509"/>
      <c r="F51" s="509"/>
      <c r="G51" s="509"/>
      <c r="H51" s="509"/>
      <c r="I51" s="237">
        <f>SUM(I48:I49)</f>
        <v>0</v>
      </c>
      <c r="J51" s="15"/>
    </row>
    <row r="52" spans="2:11">
      <c r="B52" s="84"/>
      <c r="C52" s="85"/>
      <c r="D52" s="85"/>
      <c r="E52" s="85"/>
      <c r="F52" s="85"/>
      <c r="G52" s="85"/>
      <c r="H52" s="85"/>
      <c r="I52" s="86"/>
    </row>
    <row r="53" spans="2:11">
      <c r="B53" s="570" t="s">
        <v>58</v>
      </c>
      <c r="C53" s="571"/>
      <c r="D53" s="571"/>
      <c r="E53" s="571"/>
      <c r="F53" s="571"/>
      <c r="G53" s="571"/>
      <c r="H53" s="571"/>
      <c r="I53" s="572"/>
      <c r="K53" s="8"/>
    </row>
    <row r="54" spans="2:11">
      <c r="B54" s="75"/>
      <c r="H54" s="68"/>
      <c r="I54" s="76"/>
      <c r="K54" s="8"/>
    </row>
    <row r="55" spans="2:11">
      <c r="B55" s="121" t="s">
        <v>5</v>
      </c>
      <c r="C55" s="614" t="s">
        <v>59</v>
      </c>
      <c r="D55" s="615"/>
      <c r="E55" s="615"/>
      <c r="F55" s="615"/>
      <c r="G55" s="616"/>
      <c r="H55" s="117" t="s">
        <v>12</v>
      </c>
      <c r="I55" s="122" t="s">
        <v>7</v>
      </c>
      <c r="K55" s="8"/>
    </row>
    <row r="56" spans="2:11">
      <c r="B56" s="77">
        <v>1</v>
      </c>
      <c r="C56" s="548" t="s">
        <v>60</v>
      </c>
      <c r="D56" s="549"/>
      <c r="E56" s="549"/>
      <c r="F56" s="549"/>
      <c r="G56" s="550"/>
      <c r="H56" s="240">
        <v>7.5999999999999998E-2</v>
      </c>
      <c r="I56" s="232">
        <f>$I$60/$H$60*H56</f>
        <v>0</v>
      </c>
      <c r="K56" s="8"/>
    </row>
    <row r="57" spans="2:11">
      <c r="B57" s="77">
        <v>2</v>
      </c>
      <c r="C57" s="548" t="s">
        <v>61</v>
      </c>
      <c r="D57" s="549"/>
      <c r="E57" s="549"/>
      <c r="F57" s="549"/>
      <c r="G57" s="550"/>
      <c r="H57" s="240">
        <v>1.6500000000000001E-2</v>
      </c>
      <c r="I57" s="232">
        <f>$I$60/$H$60*H57</f>
        <v>0</v>
      </c>
      <c r="K57" s="8"/>
    </row>
    <row r="58" spans="2:11">
      <c r="B58" s="77">
        <v>3</v>
      </c>
      <c r="C58" s="548" t="s">
        <v>62</v>
      </c>
      <c r="D58" s="549"/>
      <c r="E58" s="549"/>
      <c r="F58" s="549"/>
      <c r="G58" s="550"/>
      <c r="H58" s="240">
        <v>0.05</v>
      </c>
      <c r="I58" s="232">
        <f>$I$60/$H$60*H58</f>
        <v>0</v>
      </c>
      <c r="K58" s="8"/>
    </row>
    <row r="59" spans="2:11">
      <c r="B59" s="169">
        <v>4</v>
      </c>
      <c r="C59" s="548" t="s">
        <v>197</v>
      </c>
      <c r="D59" s="549"/>
      <c r="E59" s="549"/>
      <c r="F59" s="549"/>
      <c r="G59" s="550"/>
      <c r="H59" s="240">
        <v>0</v>
      </c>
      <c r="I59" s="232">
        <f>$I$60/$H$60*H59</f>
        <v>0</v>
      </c>
      <c r="K59" s="8"/>
    </row>
    <row r="60" spans="2:11">
      <c r="B60" s="566" t="s">
        <v>9</v>
      </c>
      <c r="C60" s="609"/>
      <c r="D60" s="609"/>
      <c r="E60" s="609"/>
      <c r="F60" s="609"/>
      <c r="G60" s="610"/>
      <c r="H60" s="4">
        <f>SUM(H56:H59)</f>
        <v>0.14250000000000002</v>
      </c>
      <c r="I60" s="123">
        <f>ROUND(((I43+I51)*$H$60)/(1-$H$60),2)</f>
        <v>0</v>
      </c>
      <c r="K60" s="8"/>
    </row>
    <row r="61" spans="2:11">
      <c r="B61" s="75"/>
      <c r="H61" s="68"/>
      <c r="I61" s="130"/>
      <c r="K61" s="8"/>
    </row>
    <row r="62" spans="2:11">
      <c r="B62" s="566" t="s">
        <v>74</v>
      </c>
      <c r="C62" s="609"/>
      <c r="D62" s="609"/>
      <c r="E62" s="609"/>
      <c r="F62" s="609"/>
      <c r="G62" s="609"/>
      <c r="H62" s="610"/>
      <c r="I62" s="237">
        <f>I60</f>
        <v>0</v>
      </c>
      <c r="K62" s="8"/>
    </row>
    <row r="63" spans="2:11">
      <c r="B63" s="75"/>
      <c r="H63" s="68"/>
      <c r="I63" s="76"/>
      <c r="K63" s="8"/>
    </row>
    <row r="64" spans="2:11">
      <c r="B64" s="570" t="s">
        <v>65</v>
      </c>
      <c r="C64" s="571"/>
      <c r="D64" s="571"/>
      <c r="E64" s="571"/>
      <c r="F64" s="571"/>
      <c r="G64" s="571"/>
      <c r="H64" s="571"/>
      <c r="I64" s="572"/>
      <c r="K64" s="8"/>
    </row>
    <row r="65" spans="2:13">
      <c r="B65" s="75"/>
      <c r="H65" s="68"/>
      <c r="I65" s="76"/>
      <c r="K65" s="8"/>
    </row>
    <row r="66" spans="2:13">
      <c r="B66" s="566" t="s">
        <v>75</v>
      </c>
      <c r="C66" s="609"/>
      <c r="D66" s="609"/>
      <c r="E66" s="609"/>
      <c r="F66" s="609"/>
      <c r="G66" s="609"/>
      <c r="H66" s="610"/>
      <c r="I66" s="237">
        <f>I43+I51+I62</f>
        <v>0</v>
      </c>
      <c r="K66" s="8"/>
    </row>
    <row r="67" spans="2:13">
      <c r="B67" s="81"/>
      <c r="C67" s="82"/>
      <c r="D67" s="82"/>
      <c r="E67" s="82"/>
      <c r="F67" s="82"/>
      <c r="G67" s="82"/>
      <c r="H67" s="83"/>
      <c r="I67" s="130"/>
      <c r="K67" s="8"/>
    </row>
    <row r="68" spans="2:13">
      <c r="B68" s="647" t="s">
        <v>76</v>
      </c>
      <c r="C68" s="648"/>
      <c r="D68" s="648"/>
      <c r="E68" s="648"/>
      <c r="F68" s="648"/>
      <c r="G68" s="648"/>
      <c r="H68" s="648"/>
      <c r="I68" s="237">
        <f>I66*20</f>
        <v>0</v>
      </c>
      <c r="K68" s="8"/>
      <c r="M68" s="13"/>
    </row>
    <row r="69" spans="2:13">
      <c r="B69" s="75"/>
      <c r="H69" s="68"/>
      <c r="I69" s="130"/>
      <c r="K69" s="8"/>
    </row>
    <row r="70" spans="2:13" ht="15.75" thickBot="1">
      <c r="B70" s="645" t="s">
        <v>108</v>
      </c>
      <c r="C70" s="646"/>
      <c r="D70" s="646"/>
      <c r="E70" s="646"/>
      <c r="F70" s="646"/>
      <c r="G70" s="646"/>
      <c r="H70" s="646"/>
      <c r="I70" s="238">
        <f>I68*1</f>
        <v>0</v>
      </c>
      <c r="K70" s="8"/>
    </row>
    <row r="71" spans="2:13">
      <c r="E71" s="493"/>
      <c r="F71" s="493"/>
      <c r="G71" s="493"/>
      <c r="H71" s="493"/>
      <c r="I71" s="493"/>
    </row>
    <row r="72" spans="2:13" ht="18">
      <c r="E72" s="494"/>
      <c r="F72" s="494"/>
      <c r="G72" s="495"/>
      <c r="H72" s="495"/>
      <c r="I72" s="495"/>
    </row>
    <row r="73" spans="2:13">
      <c r="B73" s="496"/>
      <c r="C73" s="496"/>
      <c r="D73" s="496"/>
      <c r="E73" s="496"/>
      <c r="F73" s="496"/>
      <c r="G73" s="496"/>
    </row>
  </sheetData>
  <sheetProtection password="DFA0" sheet="1" objects="1" scenarios="1" selectLockedCells="1"/>
  <mergeCells count="54">
    <mergeCell ref="E71:F71"/>
    <mergeCell ref="G71:I71"/>
    <mergeCell ref="E72:F72"/>
    <mergeCell ref="G72:I72"/>
    <mergeCell ref="B73:G73"/>
    <mergeCell ref="B70:H70"/>
    <mergeCell ref="B51:H51"/>
    <mergeCell ref="B53:I53"/>
    <mergeCell ref="C55:G55"/>
    <mergeCell ref="C56:G56"/>
    <mergeCell ref="C57:G57"/>
    <mergeCell ref="C58:G58"/>
    <mergeCell ref="B60:G60"/>
    <mergeCell ref="B62:H62"/>
    <mergeCell ref="B64:I64"/>
    <mergeCell ref="B66:H66"/>
    <mergeCell ref="B68:H68"/>
    <mergeCell ref="C59:G59"/>
    <mergeCell ref="C47:H47"/>
    <mergeCell ref="C48:G48"/>
    <mergeCell ref="C36:G36"/>
    <mergeCell ref="C37:G37"/>
    <mergeCell ref="C38:G38"/>
    <mergeCell ref="C39:G39"/>
    <mergeCell ref="C40:G40"/>
    <mergeCell ref="C49:G49"/>
    <mergeCell ref="C35:G35"/>
    <mergeCell ref="C21:G21"/>
    <mergeCell ref="C22:G22"/>
    <mergeCell ref="C23:G23"/>
    <mergeCell ref="C24:G24"/>
    <mergeCell ref="C26:G26"/>
    <mergeCell ref="B27:G27"/>
    <mergeCell ref="C29:G29"/>
    <mergeCell ref="C30:G30"/>
    <mergeCell ref="C31:G31"/>
    <mergeCell ref="C32:G32"/>
    <mergeCell ref="B33:G33"/>
    <mergeCell ref="B41:G41"/>
    <mergeCell ref="B43:H43"/>
    <mergeCell ref="B45:I45"/>
    <mergeCell ref="B2:I2"/>
    <mergeCell ref="B5:I5"/>
    <mergeCell ref="C20:G20"/>
    <mergeCell ref="B6:I6"/>
    <mergeCell ref="B8:H8"/>
    <mergeCell ref="B10:I10"/>
    <mergeCell ref="C12:H12"/>
    <mergeCell ref="C13:H13"/>
    <mergeCell ref="C14:H14"/>
    <mergeCell ref="C15:H15"/>
    <mergeCell ref="B16:H16"/>
    <mergeCell ref="C18:G18"/>
    <mergeCell ref="C19:G19"/>
  </mergeCells>
  <pageMargins left="0.511811024" right="0.511811024" top="0.78740157499999996" bottom="0.78740157499999996" header="0.31496062000000002" footer="0.31496062000000002"/>
  <pageSetup paperSize="9" orientation="portrait" r:id="rId1"/>
</worksheet>
</file>

<file path=xl/worksheets/sheet11.xml><?xml version="1.0" encoding="utf-8"?>
<worksheet xmlns="http://schemas.openxmlformats.org/spreadsheetml/2006/main" xmlns:r="http://schemas.openxmlformats.org/officeDocument/2006/relationships">
  <sheetPr>
    <tabColor theme="9" tint="-0.249977111117893"/>
  </sheetPr>
  <dimension ref="B1:M73"/>
  <sheetViews>
    <sheetView topLeftCell="A43" zoomScaleNormal="100" workbookViewId="0">
      <selection activeCell="H49" sqref="H49:H50"/>
    </sheetView>
  </sheetViews>
  <sheetFormatPr defaultRowHeight="15"/>
  <cols>
    <col min="1" max="1" width="1.42578125" customWidth="1"/>
    <col min="2" max="2" width="4.140625" style="2" customWidth="1"/>
    <col min="3" max="3" width="46" customWidth="1"/>
    <col min="4" max="4" width="6.85546875" customWidth="1"/>
    <col min="5" max="5" width="5.42578125" customWidth="1"/>
    <col min="6" max="6" width="6.42578125" customWidth="1"/>
    <col min="7" max="7" width="9.5703125" customWidth="1"/>
    <col min="8" max="8" width="15.140625" style="5" customWidth="1"/>
    <col min="9" max="9" width="15.140625" style="3" customWidth="1"/>
    <col min="257" max="257" width="1.42578125" customWidth="1"/>
    <col min="258" max="258" width="4.140625" customWidth="1"/>
    <col min="259" max="259" width="46" customWidth="1"/>
    <col min="260" max="260" width="6.85546875" customWidth="1"/>
    <col min="261" max="261" width="5.42578125" customWidth="1"/>
    <col min="262" max="262" width="6.42578125" customWidth="1"/>
    <col min="263" max="263" width="9.5703125" customWidth="1"/>
    <col min="264" max="265" width="15.140625" customWidth="1"/>
    <col min="513" max="513" width="1.42578125" customWidth="1"/>
    <col min="514" max="514" width="4.140625" customWidth="1"/>
    <col min="515" max="515" width="46" customWidth="1"/>
    <col min="516" max="516" width="6.85546875" customWidth="1"/>
    <col min="517" max="517" width="5.42578125" customWidth="1"/>
    <col min="518" max="518" width="6.42578125" customWidth="1"/>
    <col min="519" max="519" width="9.5703125" customWidth="1"/>
    <col min="520" max="521" width="15.140625" customWidth="1"/>
    <col min="769" max="769" width="1.42578125" customWidth="1"/>
    <col min="770" max="770" width="4.140625" customWidth="1"/>
    <col min="771" max="771" width="46" customWidth="1"/>
    <col min="772" max="772" width="6.85546875" customWidth="1"/>
    <col min="773" max="773" width="5.42578125" customWidth="1"/>
    <col min="774" max="774" width="6.42578125" customWidth="1"/>
    <col min="775" max="775" width="9.5703125" customWidth="1"/>
    <col min="776" max="777" width="15.140625" customWidth="1"/>
    <col min="1025" max="1025" width="1.42578125" customWidth="1"/>
    <col min="1026" max="1026" width="4.140625" customWidth="1"/>
    <col min="1027" max="1027" width="46" customWidth="1"/>
    <col min="1028" max="1028" width="6.85546875" customWidth="1"/>
    <col min="1029" max="1029" width="5.42578125" customWidth="1"/>
    <col min="1030" max="1030" width="6.42578125" customWidth="1"/>
    <col min="1031" max="1031" width="9.5703125" customWidth="1"/>
    <col min="1032" max="1033" width="15.140625" customWidth="1"/>
    <col min="1281" max="1281" width="1.42578125" customWidth="1"/>
    <col min="1282" max="1282" width="4.140625" customWidth="1"/>
    <col min="1283" max="1283" width="46" customWidth="1"/>
    <col min="1284" max="1284" width="6.85546875" customWidth="1"/>
    <col min="1285" max="1285" width="5.42578125" customWidth="1"/>
    <col min="1286" max="1286" width="6.42578125" customWidth="1"/>
    <col min="1287" max="1287" width="9.5703125" customWidth="1"/>
    <col min="1288" max="1289" width="15.140625" customWidth="1"/>
    <col min="1537" max="1537" width="1.42578125" customWidth="1"/>
    <col min="1538" max="1538" width="4.140625" customWidth="1"/>
    <col min="1539" max="1539" width="46" customWidth="1"/>
    <col min="1540" max="1540" width="6.85546875" customWidth="1"/>
    <col min="1541" max="1541" width="5.42578125" customWidth="1"/>
    <col min="1542" max="1542" width="6.42578125" customWidth="1"/>
    <col min="1543" max="1543" width="9.5703125" customWidth="1"/>
    <col min="1544" max="1545" width="15.140625" customWidth="1"/>
    <col min="1793" max="1793" width="1.42578125" customWidth="1"/>
    <col min="1794" max="1794" width="4.140625" customWidth="1"/>
    <col min="1795" max="1795" width="46" customWidth="1"/>
    <col min="1796" max="1796" width="6.85546875" customWidth="1"/>
    <col min="1797" max="1797" width="5.42578125" customWidth="1"/>
    <col min="1798" max="1798" width="6.42578125" customWidth="1"/>
    <col min="1799" max="1799" width="9.5703125" customWidth="1"/>
    <col min="1800" max="1801" width="15.140625" customWidth="1"/>
    <col min="2049" max="2049" width="1.42578125" customWidth="1"/>
    <col min="2050" max="2050" width="4.140625" customWidth="1"/>
    <col min="2051" max="2051" width="46" customWidth="1"/>
    <col min="2052" max="2052" width="6.85546875" customWidth="1"/>
    <col min="2053" max="2053" width="5.42578125" customWidth="1"/>
    <col min="2054" max="2054" width="6.42578125" customWidth="1"/>
    <col min="2055" max="2055" width="9.5703125" customWidth="1"/>
    <col min="2056" max="2057" width="15.140625" customWidth="1"/>
    <col min="2305" max="2305" width="1.42578125" customWidth="1"/>
    <col min="2306" max="2306" width="4.140625" customWidth="1"/>
    <col min="2307" max="2307" width="46" customWidth="1"/>
    <col min="2308" max="2308" width="6.85546875" customWidth="1"/>
    <col min="2309" max="2309" width="5.42578125" customWidth="1"/>
    <col min="2310" max="2310" width="6.42578125" customWidth="1"/>
    <col min="2311" max="2311" width="9.5703125" customWidth="1"/>
    <col min="2312" max="2313" width="15.140625" customWidth="1"/>
    <col min="2561" max="2561" width="1.42578125" customWidth="1"/>
    <col min="2562" max="2562" width="4.140625" customWidth="1"/>
    <col min="2563" max="2563" width="46" customWidth="1"/>
    <col min="2564" max="2564" width="6.85546875" customWidth="1"/>
    <col min="2565" max="2565" width="5.42578125" customWidth="1"/>
    <col min="2566" max="2566" width="6.42578125" customWidth="1"/>
    <col min="2567" max="2567" width="9.5703125" customWidth="1"/>
    <col min="2568" max="2569" width="15.140625" customWidth="1"/>
    <col min="2817" max="2817" width="1.42578125" customWidth="1"/>
    <col min="2818" max="2818" width="4.140625" customWidth="1"/>
    <col min="2819" max="2819" width="46" customWidth="1"/>
    <col min="2820" max="2820" width="6.85546875" customWidth="1"/>
    <col min="2821" max="2821" width="5.42578125" customWidth="1"/>
    <col min="2822" max="2822" width="6.42578125" customWidth="1"/>
    <col min="2823" max="2823" width="9.5703125" customWidth="1"/>
    <col min="2824" max="2825" width="15.140625" customWidth="1"/>
    <col min="3073" max="3073" width="1.42578125" customWidth="1"/>
    <col min="3074" max="3074" width="4.140625" customWidth="1"/>
    <col min="3075" max="3075" width="46" customWidth="1"/>
    <col min="3076" max="3076" width="6.85546875" customWidth="1"/>
    <col min="3077" max="3077" width="5.42578125" customWidth="1"/>
    <col min="3078" max="3078" width="6.42578125" customWidth="1"/>
    <col min="3079" max="3079" width="9.5703125" customWidth="1"/>
    <col min="3080" max="3081" width="15.140625" customWidth="1"/>
    <col min="3329" max="3329" width="1.42578125" customWidth="1"/>
    <col min="3330" max="3330" width="4.140625" customWidth="1"/>
    <col min="3331" max="3331" width="46" customWidth="1"/>
    <col min="3332" max="3332" width="6.85546875" customWidth="1"/>
    <col min="3333" max="3333" width="5.42578125" customWidth="1"/>
    <col min="3334" max="3334" width="6.42578125" customWidth="1"/>
    <col min="3335" max="3335" width="9.5703125" customWidth="1"/>
    <col min="3336" max="3337" width="15.140625" customWidth="1"/>
    <col min="3585" max="3585" width="1.42578125" customWidth="1"/>
    <col min="3586" max="3586" width="4.140625" customWidth="1"/>
    <col min="3587" max="3587" width="46" customWidth="1"/>
    <col min="3588" max="3588" width="6.85546875" customWidth="1"/>
    <col min="3589" max="3589" width="5.42578125" customWidth="1"/>
    <col min="3590" max="3590" width="6.42578125" customWidth="1"/>
    <col min="3591" max="3591" width="9.5703125" customWidth="1"/>
    <col min="3592" max="3593" width="15.140625" customWidth="1"/>
    <col min="3841" max="3841" width="1.42578125" customWidth="1"/>
    <col min="3842" max="3842" width="4.140625" customWidth="1"/>
    <col min="3843" max="3843" width="46" customWidth="1"/>
    <col min="3844" max="3844" width="6.85546875" customWidth="1"/>
    <col min="3845" max="3845" width="5.42578125" customWidth="1"/>
    <col min="3846" max="3846" width="6.42578125" customWidth="1"/>
    <col min="3847" max="3847" width="9.5703125" customWidth="1"/>
    <col min="3848" max="3849" width="15.140625" customWidth="1"/>
    <col min="4097" max="4097" width="1.42578125" customWidth="1"/>
    <col min="4098" max="4098" width="4.140625" customWidth="1"/>
    <col min="4099" max="4099" width="46" customWidth="1"/>
    <col min="4100" max="4100" width="6.85546875" customWidth="1"/>
    <col min="4101" max="4101" width="5.42578125" customWidth="1"/>
    <col min="4102" max="4102" width="6.42578125" customWidth="1"/>
    <col min="4103" max="4103" width="9.5703125" customWidth="1"/>
    <col min="4104" max="4105" width="15.140625" customWidth="1"/>
    <col min="4353" max="4353" width="1.42578125" customWidth="1"/>
    <col min="4354" max="4354" width="4.140625" customWidth="1"/>
    <col min="4355" max="4355" width="46" customWidth="1"/>
    <col min="4356" max="4356" width="6.85546875" customWidth="1"/>
    <col min="4357" max="4357" width="5.42578125" customWidth="1"/>
    <col min="4358" max="4358" width="6.42578125" customWidth="1"/>
    <col min="4359" max="4359" width="9.5703125" customWidth="1"/>
    <col min="4360" max="4361" width="15.140625" customWidth="1"/>
    <col min="4609" max="4609" width="1.42578125" customWidth="1"/>
    <col min="4610" max="4610" width="4.140625" customWidth="1"/>
    <col min="4611" max="4611" width="46" customWidth="1"/>
    <col min="4612" max="4612" width="6.85546875" customWidth="1"/>
    <col min="4613" max="4613" width="5.42578125" customWidth="1"/>
    <col min="4614" max="4614" width="6.42578125" customWidth="1"/>
    <col min="4615" max="4615" width="9.5703125" customWidth="1"/>
    <col min="4616" max="4617" width="15.140625" customWidth="1"/>
    <col min="4865" max="4865" width="1.42578125" customWidth="1"/>
    <col min="4866" max="4866" width="4.140625" customWidth="1"/>
    <col min="4867" max="4867" width="46" customWidth="1"/>
    <col min="4868" max="4868" width="6.85546875" customWidth="1"/>
    <col min="4869" max="4869" width="5.42578125" customWidth="1"/>
    <col min="4870" max="4870" width="6.42578125" customWidth="1"/>
    <col min="4871" max="4871" width="9.5703125" customWidth="1"/>
    <col min="4872" max="4873" width="15.140625" customWidth="1"/>
    <col min="5121" max="5121" width="1.42578125" customWidth="1"/>
    <col min="5122" max="5122" width="4.140625" customWidth="1"/>
    <col min="5123" max="5123" width="46" customWidth="1"/>
    <col min="5124" max="5124" width="6.85546875" customWidth="1"/>
    <col min="5125" max="5125" width="5.42578125" customWidth="1"/>
    <col min="5126" max="5126" width="6.42578125" customWidth="1"/>
    <col min="5127" max="5127" width="9.5703125" customWidth="1"/>
    <col min="5128" max="5129" width="15.140625" customWidth="1"/>
    <col min="5377" max="5377" width="1.42578125" customWidth="1"/>
    <col min="5378" max="5378" width="4.140625" customWidth="1"/>
    <col min="5379" max="5379" width="46" customWidth="1"/>
    <col min="5380" max="5380" width="6.85546875" customWidth="1"/>
    <col min="5381" max="5381" width="5.42578125" customWidth="1"/>
    <col min="5382" max="5382" width="6.42578125" customWidth="1"/>
    <col min="5383" max="5383" width="9.5703125" customWidth="1"/>
    <col min="5384" max="5385" width="15.140625" customWidth="1"/>
    <col min="5633" max="5633" width="1.42578125" customWidth="1"/>
    <col min="5634" max="5634" width="4.140625" customWidth="1"/>
    <col min="5635" max="5635" width="46" customWidth="1"/>
    <col min="5636" max="5636" width="6.85546875" customWidth="1"/>
    <col min="5637" max="5637" width="5.42578125" customWidth="1"/>
    <col min="5638" max="5638" width="6.42578125" customWidth="1"/>
    <col min="5639" max="5639" width="9.5703125" customWidth="1"/>
    <col min="5640" max="5641" width="15.140625" customWidth="1"/>
    <col min="5889" max="5889" width="1.42578125" customWidth="1"/>
    <col min="5890" max="5890" width="4.140625" customWidth="1"/>
    <col min="5891" max="5891" width="46" customWidth="1"/>
    <col min="5892" max="5892" width="6.85546875" customWidth="1"/>
    <col min="5893" max="5893" width="5.42578125" customWidth="1"/>
    <col min="5894" max="5894" width="6.42578125" customWidth="1"/>
    <col min="5895" max="5895" width="9.5703125" customWidth="1"/>
    <col min="5896" max="5897" width="15.140625" customWidth="1"/>
    <col min="6145" max="6145" width="1.42578125" customWidth="1"/>
    <col min="6146" max="6146" width="4.140625" customWidth="1"/>
    <col min="6147" max="6147" width="46" customWidth="1"/>
    <col min="6148" max="6148" width="6.85546875" customWidth="1"/>
    <col min="6149" max="6149" width="5.42578125" customWidth="1"/>
    <col min="6150" max="6150" width="6.42578125" customWidth="1"/>
    <col min="6151" max="6151" width="9.5703125" customWidth="1"/>
    <col min="6152" max="6153" width="15.140625" customWidth="1"/>
    <col min="6401" max="6401" width="1.42578125" customWidth="1"/>
    <col min="6402" max="6402" width="4.140625" customWidth="1"/>
    <col min="6403" max="6403" width="46" customWidth="1"/>
    <col min="6404" max="6404" width="6.85546875" customWidth="1"/>
    <col min="6405" max="6405" width="5.42578125" customWidth="1"/>
    <col min="6406" max="6406" width="6.42578125" customWidth="1"/>
    <col min="6407" max="6407" width="9.5703125" customWidth="1"/>
    <col min="6408" max="6409" width="15.140625" customWidth="1"/>
    <col min="6657" max="6657" width="1.42578125" customWidth="1"/>
    <col min="6658" max="6658" width="4.140625" customWidth="1"/>
    <col min="6659" max="6659" width="46" customWidth="1"/>
    <col min="6660" max="6660" width="6.85546875" customWidth="1"/>
    <col min="6661" max="6661" width="5.42578125" customWidth="1"/>
    <col min="6662" max="6662" width="6.42578125" customWidth="1"/>
    <col min="6663" max="6663" width="9.5703125" customWidth="1"/>
    <col min="6664" max="6665" width="15.140625" customWidth="1"/>
    <col min="6913" max="6913" width="1.42578125" customWidth="1"/>
    <col min="6914" max="6914" width="4.140625" customWidth="1"/>
    <col min="6915" max="6915" width="46" customWidth="1"/>
    <col min="6916" max="6916" width="6.85546875" customWidth="1"/>
    <col min="6917" max="6917" width="5.42578125" customWidth="1"/>
    <col min="6918" max="6918" width="6.42578125" customWidth="1"/>
    <col min="6919" max="6919" width="9.5703125" customWidth="1"/>
    <col min="6920" max="6921" width="15.140625" customWidth="1"/>
    <col min="7169" max="7169" width="1.42578125" customWidth="1"/>
    <col min="7170" max="7170" width="4.140625" customWidth="1"/>
    <col min="7171" max="7171" width="46" customWidth="1"/>
    <col min="7172" max="7172" width="6.85546875" customWidth="1"/>
    <col min="7173" max="7173" width="5.42578125" customWidth="1"/>
    <col min="7174" max="7174" width="6.42578125" customWidth="1"/>
    <col min="7175" max="7175" width="9.5703125" customWidth="1"/>
    <col min="7176" max="7177" width="15.140625" customWidth="1"/>
    <col min="7425" max="7425" width="1.42578125" customWidth="1"/>
    <col min="7426" max="7426" width="4.140625" customWidth="1"/>
    <col min="7427" max="7427" width="46" customWidth="1"/>
    <col min="7428" max="7428" width="6.85546875" customWidth="1"/>
    <col min="7429" max="7429" width="5.42578125" customWidth="1"/>
    <col min="7430" max="7430" width="6.42578125" customWidth="1"/>
    <col min="7431" max="7431" width="9.5703125" customWidth="1"/>
    <col min="7432" max="7433" width="15.140625" customWidth="1"/>
    <col min="7681" max="7681" width="1.42578125" customWidth="1"/>
    <col min="7682" max="7682" width="4.140625" customWidth="1"/>
    <col min="7683" max="7683" width="46" customWidth="1"/>
    <col min="7684" max="7684" width="6.85546875" customWidth="1"/>
    <col min="7685" max="7685" width="5.42578125" customWidth="1"/>
    <col min="7686" max="7686" width="6.42578125" customWidth="1"/>
    <col min="7687" max="7687" width="9.5703125" customWidth="1"/>
    <col min="7688" max="7689" width="15.140625" customWidth="1"/>
    <col min="7937" max="7937" width="1.42578125" customWidth="1"/>
    <col min="7938" max="7938" width="4.140625" customWidth="1"/>
    <col min="7939" max="7939" width="46" customWidth="1"/>
    <col min="7940" max="7940" width="6.85546875" customWidth="1"/>
    <col min="7941" max="7941" width="5.42578125" customWidth="1"/>
    <col min="7942" max="7942" width="6.42578125" customWidth="1"/>
    <col min="7943" max="7943" width="9.5703125" customWidth="1"/>
    <col min="7944" max="7945" width="15.140625" customWidth="1"/>
    <col min="8193" max="8193" width="1.42578125" customWidth="1"/>
    <col min="8194" max="8194" width="4.140625" customWidth="1"/>
    <col min="8195" max="8195" width="46" customWidth="1"/>
    <col min="8196" max="8196" width="6.85546875" customWidth="1"/>
    <col min="8197" max="8197" width="5.42578125" customWidth="1"/>
    <col min="8198" max="8198" width="6.42578125" customWidth="1"/>
    <col min="8199" max="8199" width="9.5703125" customWidth="1"/>
    <col min="8200" max="8201" width="15.140625" customWidth="1"/>
    <col min="8449" max="8449" width="1.42578125" customWidth="1"/>
    <col min="8450" max="8450" width="4.140625" customWidth="1"/>
    <col min="8451" max="8451" width="46" customWidth="1"/>
    <col min="8452" max="8452" width="6.85546875" customWidth="1"/>
    <col min="8453" max="8453" width="5.42578125" customWidth="1"/>
    <col min="8454" max="8454" width="6.42578125" customWidth="1"/>
    <col min="8455" max="8455" width="9.5703125" customWidth="1"/>
    <col min="8456" max="8457" width="15.140625" customWidth="1"/>
    <col min="8705" max="8705" width="1.42578125" customWidth="1"/>
    <col min="8706" max="8706" width="4.140625" customWidth="1"/>
    <col min="8707" max="8707" width="46" customWidth="1"/>
    <col min="8708" max="8708" width="6.85546875" customWidth="1"/>
    <col min="8709" max="8709" width="5.42578125" customWidth="1"/>
    <col min="8710" max="8710" width="6.42578125" customWidth="1"/>
    <col min="8711" max="8711" width="9.5703125" customWidth="1"/>
    <col min="8712" max="8713" width="15.140625" customWidth="1"/>
    <col min="8961" max="8961" width="1.42578125" customWidth="1"/>
    <col min="8962" max="8962" width="4.140625" customWidth="1"/>
    <col min="8963" max="8963" width="46" customWidth="1"/>
    <col min="8964" max="8964" width="6.85546875" customWidth="1"/>
    <col min="8965" max="8965" width="5.42578125" customWidth="1"/>
    <col min="8966" max="8966" width="6.42578125" customWidth="1"/>
    <col min="8967" max="8967" width="9.5703125" customWidth="1"/>
    <col min="8968" max="8969" width="15.140625" customWidth="1"/>
    <col min="9217" max="9217" width="1.42578125" customWidth="1"/>
    <col min="9218" max="9218" width="4.140625" customWidth="1"/>
    <col min="9219" max="9219" width="46" customWidth="1"/>
    <col min="9220" max="9220" width="6.85546875" customWidth="1"/>
    <col min="9221" max="9221" width="5.42578125" customWidth="1"/>
    <col min="9222" max="9222" width="6.42578125" customWidth="1"/>
    <col min="9223" max="9223" width="9.5703125" customWidth="1"/>
    <col min="9224" max="9225" width="15.140625" customWidth="1"/>
    <col min="9473" max="9473" width="1.42578125" customWidth="1"/>
    <col min="9474" max="9474" width="4.140625" customWidth="1"/>
    <col min="9475" max="9475" width="46" customWidth="1"/>
    <col min="9476" max="9476" width="6.85546875" customWidth="1"/>
    <col min="9477" max="9477" width="5.42578125" customWidth="1"/>
    <col min="9478" max="9478" width="6.42578125" customWidth="1"/>
    <col min="9479" max="9479" width="9.5703125" customWidth="1"/>
    <col min="9480" max="9481" width="15.140625" customWidth="1"/>
    <col min="9729" max="9729" width="1.42578125" customWidth="1"/>
    <col min="9730" max="9730" width="4.140625" customWidth="1"/>
    <col min="9731" max="9731" width="46" customWidth="1"/>
    <col min="9732" max="9732" width="6.85546875" customWidth="1"/>
    <col min="9733" max="9733" width="5.42578125" customWidth="1"/>
    <col min="9734" max="9734" width="6.42578125" customWidth="1"/>
    <col min="9735" max="9735" width="9.5703125" customWidth="1"/>
    <col min="9736" max="9737" width="15.140625" customWidth="1"/>
    <col min="9985" max="9985" width="1.42578125" customWidth="1"/>
    <col min="9986" max="9986" width="4.140625" customWidth="1"/>
    <col min="9987" max="9987" width="46" customWidth="1"/>
    <col min="9988" max="9988" width="6.85546875" customWidth="1"/>
    <col min="9989" max="9989" width="5.42578125" customWidth="1"/>
    <col min="9990" max="9990" width="6.42578125" customWidth="1"/>
    <col min="9991" max="9991" width="9.5703125" customWidth="1"/>
    <col min="9992" max="9993" width="15.140625" customWidth="1"/>
    <col min="10241" max="10241" width="1.42578125" customWidth="1"/>
    <col min="10242" max="10242" width="4.140625" customWidth="1"/>
    <col min="10243" max="10243" width="46" customWidth="1"/>
    <col min="10244" max="10244" width="6.85546875" customWidth="1"/>
    <col min="10245" max="10245" width="5.42578125" customWidth="1"/>
    <col min="10246" max="10246" width="6.42578125" customWidth="1"/>
    <col min="10247" max="10247" width="9.5703125" customWidth="1"/>
    <col min="10248" max="10249" width="15.140625" customWidth="1"/>
    <col min="10497" max="10497" width="1.42578125" customWidth="1"/>
    <col min="10498" max="10498" width="4.140625" customWidth="1"/>
    <col min="10499" max="10499" width="46" customWidth="1"/>
    <col min="10500" max="10500" width="6.85546875" customWidth="1"/>
    <col min="10501" max="10501" width="5.42578125" customWidth="1"/>
    <col min="10502" max="10502" width="6.42578125" customWidth="1"/>
    <col min="10503" max="10503" width="9.5703125" customWidth="1"/>
    <col min="10504" max="10505" width="15.140625" customWidth="1"/>
    <col min="10753" max="10753" width="1.42578125" customWidth="1"/>
    <col min="10754" max="10754" width="4.140625" customWidth="1"/>
    <col min="10755" max="10755" width="46" customWidth="1"/>
    <col min="10756" max="10756" width="6.85546875" customWidth="1"/>
    <col min="10757" max="10757" width="5.42578125" customWidth="1"/>
    <col min="10758" max="10758" width="6.42578125" customWidth="1"/>
    <col min="10759" max="10759" width="9.5703125" customWidth="1"/>
    <col min="10760" max="10761" width="15.140625" customWidth="1"/>
    <col min="11009" max="11009" width="1.42578125" customWidth="1"/>
    <col min="11010" max="11010" width="4.140625" customWidth="1"/>
    <col min="11011" max="11011" width="46" customWidth="1"/>
    <col min="11012" max="11012" width="6.85546875" customWidth="1"/>
    <col min="11013" max="11013" width="5.42578125" customWidth="1"/>
    <col min="11014" max="11014" width="6.42578125" customWidth="1"/>
    <col min="11015" max="11015" width="9.5703125" customWidth="1"/>
    <col min="11016" max="11017" width="15.140625" customWidth="1"/>
    <col min="11265" max="11265" width="1.42578125" customWidth="1"/>
    <col min="11266" max="11266" width="4.140625" customWidth="1"/>
    <col min="11267" max="11267" width="46" customWidth="1"/>
    <col min="11268" max="11268" width="6.85546875" customWidth="1"/>
    <col min="11269" max="11269" width="5.42578125" customWidth="1"/>
    <col min="11270" max="11270" width="6.42578125" customWidth="1"/>
    <col min="11271" max="11271" width="9.5703125" customWidth="1"/>
    <col min="11272" max="11273" width="15.140625" customWidth="1"/>
    <col min="11521" max="11521" width="1.42578125" customWidth="1"/>
    <col min="11522" max="11522" width="4.140625" customWidth="1"/>
    <col min="11523" max="11523" width="46" customWidth="1"/>
    <col min="11524" max="11524" width="6.85546875" customWidth="1"/>
    <col min="11525" max="11525" width="5.42578125" customWidth="1"/>
    <col min="11526" max="11526" width="6.42578125" customWidth="1"/>
    <col min="11527" max="11527" width="9.5703125" customWidth="1"/>
    <col min="11528" max="11529" width="15.140625" customWidth="1"/>
    <col min="11777" max="11777" width="1.42578125" customWidth="1"/>
    <col min="11778" max="11778" width="4.140625" customWidth="1"/>
    <col min="11779" max="11779" width="46" customWidth="1"/>
    <col min="11780" max="11780" width="6.85546875" customWidth="1"/>
    <col min="11781" max="11781" width="5.42578125" customWidth="1"/>
    <col min="11782" max="11782" width="6.42578125" customWidth="1"/>
    <col min="11783" max="11783" width="9.5703125" customWidth="1"/>
    <col min="11784" max="11785" width="15.140625" customWidth="1"/>
    <col min="12033" max="12033" width="1.42578125" customWidth="1"/>
    <col min="12034" max="12034" width="4.140625" customWidth="1"/>
    <col min="12035" max="12035" width="46" customWidth="1"/>
    <col min="12036" max="12036" width="6.85546875" customWidth="1"/>
    <col min="12037" max="12037" width="5.42578125" customWidth="1"/>
    <col min="12038" max="12038" width="6.42578125" customWidth="1"/>
    <col min="12039" max="12039" width="9.5703125" customWidth="1"/>
    <col min="12040" max="12041" width="15.140625" customWidth="1"/>
    <col min="12289" max="12289" width="1.42578125" customWidth="1"/>
    <col min="12290" max="12290" width="4.140625" customWidth="1"/>
    <col min="12291" max="12291" width="46" customWidth="1"/>
    <col min="12292" max="12292" width="6.85546875" customWidth="1"/>
    <col min="12293" max="12293" width="5.42578125" customWidth="1"/>
    <col min="12294" max="12294" width="6.42578125" customWidth="1"/>
    <col min="12295" max="12295" width="9.5703125" customWidth="1"/>
    <col min="12296" max="12297" width="15.140625" customWidth="1"/>
    <col min="12545" max="12545" width="1.42578125" customWidth="1"/>
    <col min="12546" max="12546" width="4.140625" customWidth="1"/>
    <col min="12547" max="12547" width="46" customWidth="1"/>
    <col min="12548" max="12548" width="6.85546875" customWidth="1"/>
    <col min="12549" max="12549" width="5.42578125" customWidth="1"/>
    <col min="12550" max="12550" width="6.42578125" customWidth="1"/>
    <col min="12551" max="12551" width="9.5703125" customWidth="1"/>
    <col min="12552" max="12553" width="15.140625" customWidth="1"/>
    <col min="12801" max="12801" width="1.42578125" customWidth="1"/>
    <col min="12802" max="12802" width="4.140625" customWidth="1"/>
    <col min="12803" max="12803" width="46" customWidth="1"/>
    <col min="12804" max="12804" width="6.85546875" customWidth="1"/>
    <col min="12805" max="12805" width="5.42578125" customWidth="1"/>
    <col min="12806" max="12806" width="6.42578125" customWidth="1"/>
    <col min="12807" max="12807" width="9.5703125" customWidth="1"/>
    <col min="12808" max="12809" width="15.140625" customWidth="1"/>
    <col min="13057" max="13057" width="1.42578125" customWidth="1"/>
    <col min="13058" max="13058" width="4.140625" customWidth="1"/>
    <col min="13059" max="13059" width="46" customWidth="1"/>
    <col min="13060" max="13060" width="6.85546875" customWidth="1"/>
    <col min="13061" max="13061" width="5.42578125" customWidth="1"/>
    <col min="13062" max="13062" width="6.42578125" customWidth="1"/>
    <col min="13063" max="13063" width="9.5703125" customWidth="1"/>
    <col min="13064" max="13065" width="15.140625" customWidth="1"/>
    <col min="13313" max="13313" width="1.42578125" customWidth="1"/>
    <col min="13314" max="13314" width="4.140625" customWidth="1"/>
    <col min="13315" max="13315" width="46" customWidth="1"/>
    <col min="13316" max="13316" width="6.85546875" customWidth="1"/>
    <col min="13317" max="13317" width="5.42578125" customWidth="1"/>
    <col min="13318" max="13318" width="6.42578125" customWidth="1"/>
    <col min="13319" max="13319" width="9.5703125" customWidth="1"/>
    <col min="13320" max="13321" width="15.140625" customWidth="1"/>
    <col min="13569" max="13569" width="1.42578125" customWidth="1"/>
    <col min="13570" max="13570" width="4.140625" customWidth="1"/>
    <col min="13571" max="13571" width="46" customWidth="1"/>
    <col min="13572" max="13572" width="6.85546875" customWidth="1"/>
    <col min="13573" max="13573" width="5.42578125" customWidth="1"/>
    <col min="13574" max="13574" width="6.42578125" customWidth="1"/>
    <col min="13575" max="13575" width="9.5703125" customWidth="1"/>
    <col min="13576" max="13577" width="15.140625" customWidth="1"/>
    <col min="13825" max="13825" width="1.42578125" customWidth="1"/>
    <col min="13826" max="13826" width="4.140625" customWidth="1"/>
    <col min="13827" max="13827" width="46" customWidth="1"/>
    <col min="13828" max="13828" width="6.85546875" customWidth="1"/>
    <col min="13829" max="13829" width="5.42578125" customWidth="1"/>
    <col min="13830" max="13830" width="6.42578125" customWidth="1"/>
    <col min="13831" max="13831" width="9.5703125" customWidth="1"/>
    <col min="13832" max="13833" width="15.140625" customWidth="1"/>
    <col min="14081" max="14081" width="1.42578125" customWidth="1"/>
    <col min="14082" max="14082" width="4.140625" customWidth="1"/>
    <col min="14083" max="14083" width="46" customWidth="1"/>
    <col min="14084" max="14084" width="6.85546875" customWidth="1"/>
    <col min="14085" max="14085" width="5.42578125" customWidth="1"/>
    <col min="14086" max="14086" width="6.42578125" customWidth="1"/>
    <col min="14087" max="14087" width="9.5703125" customWidth="1"/>
    <col min="14088" max="14089" width="15.140625" customWidth="1"/>
    <col min="14337" max="14337" width="1.42578125" customWidth="1"/>
    <col min="14338" max="14338" width="4.140625" customWidth="1"/>
    <col min="14339" max="14339" width="46" customWidth="1"/>
    <col min="14340" max="14340" width="6.85546875" customWidth="1"/>
    <col min="14341" max="14341" width="5.42578125" customWidth="1"/>
    <col min="14342" max="14342" width="6.42578125" customWidth="1"/>
    <col min="14343" max="14343" width="9.5703125" customWidth="1"/>
    <col min="14344" max="14345" width="15.140625" customWidth="1"/>
    <col min="14593" max="14593" width="1.42578125" customWidth="1"/>
    <col min="14594" max="14594" width="4.140625" customWidth="1"/>
    <col min="14595" max="14595" width="46" customWidth="1"/>
    <col min="14596" max="14596" width="6.85546875" customWidth="1"/>
    <col min="14597" max="14597" width="5.42578125" customWidth="1"/>
    <col min="14598" max="14598" width="6.42578125" customWidth="1"/>
    <col min="14599" max="14599" width="9.5703125" customWidth="1"/>
    <col min="14600" max="14601" width="15.140625" customWidth="1"/>
    <col min="14849" max="14849" width="1.42578125" customWidth="1"/>
    <col min="14850" max="14850" width="4.140625" customWidth="1"/>
    <col min="14851" max="14851" width="46" customWidth="1"/>
    <col min="14852" max="14852" width="6.85546875" customWidth="1"/>
    <col min="14853" max="14853" width="5.42578125" customWidth="1"/>
    <col min="14854" max="14854" width="6.42578125" customWidth="1"/>
    <col min="14855" max="14855" width="9.5703125" customWidth="1"/>
    <col min="14856" max="14857" width="15.140625" customWidth="1"/>
    <col min="15105" max="15105" width="1.42578125" customWidth="1"/>
    <col min="15106" max="15106" width="4.140625" customWidth="1"/>
    <col min="15107" max="15107" width="46" customWidth="1"/>
    <col min="15108" max="15108" width="6.85546875" customWidth="1"/>
    <col min="15109" max="15109" width="5.42578125" customWidth="1"/>
    <col min="15110" max="15110" width="6.42578125" customWidth="1"/>
    <col min="15111" max="15111" width="9.5703125" customWidth="1"/>
    <col min="15112" max="15113" width="15.140625" customWidth="1"/>
    <col min="15361" max="15361" width="1.42578125" customWidth="1"/>
    <col min="15362" max="15362" width="4.140625" customWidth="1"/>
    <col min="15363" max="15363" width="46" customWidth="1"/>
    <col min="15364" max="15364" width="6.85546875" customWidth="1"/>
    <col min="15365" max="15365" width="5.42578125" customWidth="1"/>
    <col min="15366" max="15366" width="6.42578125" customWidth="1"/>
    <col min="15367" max="15367" width="9.5703125" customWidth="1"/>
    <col min="15368" max="15369" width="15.140625" customWidth="1"/>
    <col min="15617" max="15617" width="1.42578125" customWidth="1"/>
    <col min="15618" max="15618" width="4.140625" customWidth="1"/>
    <col min="15619" max="15619" width="46" customWidth="1"/>
    <col min="15620" max="15620" width="6.85546875" customWidth="1"/>
    <col min="15621" max="15621" width="5.42578125" customWidth="1"/>
    <col min="15622" max="15622" width="6.42578125" customWidth="1"/>
    <col min="15623" max="15623" width="9.5703125" customWidth="1"/>
    <col min="15624" max="15625" width="15.140625" customWidth="1"/>
    <col min="15873" max="15873" width="1.42578125" customWidth="1"/>
    <col min="15874" max="15874" width="4.140625" customWidth="1"/>
    <col min="15875" max="15875" width="46" customWidth="1"/>
    <col min="15876" max="15876" width="6.85546875" customWidth="1"/>
    <col min="15877" max="15877" width="5.42578125" customWidth="1"/>
    <col min="15878" max="15878" width="6.42578125" customWidth="1"/>
    <col min="15879" max="15879" width="9.5703125" customWidth="1"/>
    <col min="15880" max="15881" width="15.140625" customWidth="1"/>
    <col min="16129" max="16129" width="1.42578125" customWidth="1"/>
    <col min="16130" max="16130" width="4.140625" customWidth="1"/>
    <col min="16131" max="16131" width="46" customWidth="1"/>
    <col min="16132" max="16132" width="6.85546875" customWidth="1"/>
    <col min="16133" max="16133" width="5.42578125" customWidth="1"/>
    <col min="16134" max="16134" width="6.42578125" customWidth="1"/>
    <col min="16135" max="16135" width="9.5703125" customWidth="1"/>
    <col min="16136" max="16137" width="15.140625" customWidth="1"/>
  </cols>
  <sheetData>
    <row r="1" spans="2:9" ht="15.75" thickBot="1"/>
    <row r="2" spans="2:9">
      <c r="B2" s="649" t="s">
        <v>0</v>
      </c>
      <c r="C2" s="650"/>
      <c r="D2" s="650"/>
      <c r="E2" s="650"/>
      <c r="F2" s="650"/>
      <c r="G2" s="650"/>
      <c r="H2" s="650"/>
      <c r="I2" s="651"/>
    </row>
    <row r="3" spans="2:9">
      <c r="B3" s="67"/>
      <c r="H3" s="68"/>
      <c r="I3" s="69"/>
    </row>
    <row r="4" spans="2:9">
      <c r="B4" s="70"/>
      <c r="C4" s="71"/>
      <c r="D4" s="71"/>
      <c r="E4" s="71"/>
      <c r="F4" s="71"/>
      <c r="G4" s="71"/>
      <c r="H4" s="72"/>
      <c r="I4" s="73"/>
    </row>
    <row r="5" spans="2:9">
      <c r="B5" s="508" t="s">
        <v>1</v>
      </c>
      <c r="C5" s="509"/>
      <c r="D5" s="509"/>
      <c r="E5" s="509"/>
      <c r="F5" s="509"/>
      <c r="G5" s="509"/>
      <c r="H5" s="509"/>
      <c r="I5" s="510"/>
    </row>
    <row r="6" spans="2:9">
      <c r="B6" s="587" t="s">
        <v>234</v>
      </c>
      <c r="C6" s="514"/>
      <c r="D6" s="514"/>
      <c r="E6" s="514"/>
      <c r="F6" s="514"/>
      <c r="G6" s="514"/>
      <c r="H6" s="514"/>
      <c r="I6" s="588"/>
    </row>
    <row r="7" spans="2:9">
      <c r="B7" s="70"/>
      <c r="C7" s="71"/>
      <c r="D7" s="71"/>
      <c r="E7" s="71"/>
      <c r="F7" s="71"/>
      <c r="G7" s="71"/>
      <c r="H7" s="72"/>
      <c r="I7" s="73"/>
    </row>
    <row r="8" spans="2:9">
      <c r="B8" s="566" t="s">
        <v>3</v>
      </c>
      <c r="C8" s="609"/>
      <c r="D8" s="609"/>
      <c r="E8" s="609"/>
      <c r="F8" s="609"/>
      <c r="G8" s="609"/>
      <c r="H8" s="610"/>
      <c r="I8" s="74">
        <f>'4 - Motorista M. Ônibus Noturno'!I11</f>
        <v>0</v>
      </c>
    </row>
    <row r="9" spans="2:9">
      <c r="B9" s="75"/>
      <c r="H9" s="68"/>
      <c r="I9" s="76"/>
    </row>
    <row r="10" spans="2:9">
      <c r="B10" s="570" t="s">
        <v>4</v>
      </c>
      <c r="C10" s="571"/>
      <c r="D10" s="571"/>
      <c r="E10" s="571"/>
      <c r="F10" s="571"/>
      <c r="G10" s="571"/>
      <c r="H10" s="571"/>
      <c r="I10" s="572"/>
    </row>
    <row r="11" spans="2:9">
      <c r="B11" s="75"/>
      <c r="H11" s="68"/>
      <c r="I11" s="76"/>
    </row>
    <row r="12" spans="2:9">
      <c r="B12" s="121" t="s">
        <v>5</v>
      </c>
      <c r="C12" s="614" t="s">
        <v>6</v>
      </c>
      <c r="D12" s="615"/>
      <c r="E12" s="615"/>
      <c r="F12" s="615"/>
      <c r="G12" s="615"/>
      <c r="H12" s="616"/>
      <c r="I12" s="122" t="s">
        <v>7</v>
      </c>
    </row>
    <row r="13" spans="2:9">
      <c r="B13" s="160">
        <v>1</v>
      </c>
      <c r="C13" s="642" t="s">
        <v>86</v>
      </c>
      <c r="D13" s="643"/>
      <c r="E13" s="643"/>
      <c r="F13" s="643"/>
      <c r="G13" s="643"/>
      <c r="H13" s="644"/>
      <c r="I13" s="236">
        <f>(ROUND(I8/220,2))*(60/52.5)</f>
        <v>0</v>
      </c>
    </row>
    <row r="14" spans="2:9">
      <c r="B14" s="155">
        <v>2</v>
      </c>
      <c r="C14" s="156" t="s">
        <v>78</v>
      </c>
      <c r="D14" s="157"/>
      <c r="E14" s="157"/>
      <c r="F14" s="157"/>
      <c r="G14" s="157"/>
      <c r="H14" s="158"/>
      <c r="I14" s="236">
        <f>I13*0.2</f>
        <v>0</v>
      </c>
    </row>
    <row r="15" spans="2:9">
      <c r="B15" s="155">
        <v>3</v>
      </c>
      <c r="C15" s="642" t="s">
        <v>70</v>
      </c>
      <c r="D15" s="643"/>
      <c r="E15" s="643"/>
      <c r="F15" s="643"/>
      <c r="G15" s="643"/>
      <c r="H15" s="644"/>
      <c r="I15" s="236">
        <f>(I13+I14)*0.5</f>
        <v>0</v>
      </c>
    </row>
    <row r="16" spans="2:9">
      <c r="B16" s="160">
        <v>4</v>
      </c>
      <c r="C16" s="642" t="s">
        <v>71</v>
      </c>
      <c r="D16" s="643"/>
      <c r="E16" s="643"/>
      <c r="F16" s="643"/>
      <c r="G16" s="643"/>
      <c r="H16" s="644"/>
      <c r="I16" s="236">
        <f>((I13+I14+I15)*(5/25))</f>
        <v>0</v>
      </c>
    </row>
    <row r="17" spans="2:9">
      <c r="B17" s="623" t="s">
        <v>9</v>
      </c>
      <c r="C17" s="624"/>
      <c r="D17" s="624"/>
      <c r="E17" s="624"/>
      <c r="F17" s="624"/>
      <c r="G17" s="624"/>
      <c r="H17" s="625"/>
      <c r="I17" s="166">
        <f>SUM(I13:I16)</f>
        <v>0</v>
      </c>
    </row>
    <row r="18" spans="2:9">
      <c r="B18" s="75"/>
      <c r="H18" s="79"/>
      <c r="I18" s="76"/>
    </row>
    <row r="19" spans="2:9">
      <c r="B19" s="121" t="s">
        <v>10</v>
      </c>
      <c r="C19" s="614" t="s">
        <v>11</v>
      </c>
      <c r="D19" s="615"/>
      <c r="E19" s="615"/>
      <c r="F19" s="615"/>
      <c r="G19" s="616"/>
      <c r="H19" s="117" t="s">
        <v>12</v>
      </c>
      <c r="I19" s="122" t="s">
        <v>7</v>
      </c>
    </row>
    <row r="20" spans="2:9">
      <c r="B20" s="77">
        <v>1</v>
      </c>
      <c r="C20" s="548" t="s">
        <v>13</v>
      </c>
      <c r="D20" s="549"/>
      <c r="E20" s="549"/>
      <c r="F20" s="549"/>
      <c r="G20" s="550"/>
      <c r="H20" s="240">
        <v>0.2</v>
      </c>
      <c r="I20" s="232">
        <f t="shared" ref="I20:I27" si="0">ROUND($I$17*H20,2)</f>
        <v>0</v>
      </c>
    </row>
    <row r="21" spans="2:9">
      <c r="B21" s="77">
        <v>2</v>
      </c>
      <c r="C21" s="548" t="s">
        <v>14</v>
      </c>
      <c r="D21" s="549"/>
      <c r="E21" s="549"/>
      <c r="F21" s="549"/>
      <c r="G21" s="550"/>
      <c r="H21" s="240">
        <v>1.4999999999999999E-2</v>
      </c>
      <c r="I21" s="232">
        <f t="shared" si="0"/>
        <v>0</v>
      </c>
    </row>
    <row r="22" spans="2:9">
      <c r="B22" s="77">
        <v>3</v>
      </c>
      <c r="C22" s="548" t="s">
        <v>15</v>
      </c>
      <c r="D22" s="549"/>
      <c r="E22" s="549"/>
      <c r="F22" s="549"/>
      <c r="G22" s="550"/>
      <c r="H22" s="240">
        <v>0.01</v>
      </c>
      <c r="I22" s="232">
        <f t="shared" si="0"/>
        <v>0</v>
      </c>
    </row>
    <row r="23" spans="2:9">
      <c r="B23" s="77">
        <v>4</v>
      </c>
      <c r="C23" s="548" t="s">
        <v>16</v>
      </c>
      <c r="D23" s="549"/>
      <c r="E23" s="549"/>
      <c r="F23" s="549"/>
      <c r="G23" s="550"/>
      <c r="H23" s="240">
        <v>2E-3</v>
      </c>
      <c r="I23" s="232">
        <f t="shared" si="0"/>
        <v>0</v>
      </c>
    </row>
    <row r="24" spans="2:9">
      <c r="B24" s="77">
        <v>5</v>
      </c>
      <c r="C24" s="548" t="s">
        <v>17</v>
      </c>
      <c r="D24" s="549"/>
      <c r="E24" s="549"/>
      <c r="F24" s="549"/>
      <c r="G24" s="550"/>
      <c r="H24" s="240">
        <v>2.5000000000000001E-2</v>
      </c>
      <c r="I24" s="232">
        <f t="shared" si="0"/>
        <v>0</v>
      </c>
    </row>
    <row r="25" spans="2:9">
      <c r="B25" s="77">
        <v>6</v>
      </c>
      <c r="C25" s="548" t="s">
        <v>18</v>
      </c>
      <c r="D25" s="549"/>
      <c r="E25" s="549"/>
      <c r="F25" s="549"/>
      <c r="G25" s="550"/>
      <c r="H25" s="240">
        <v>0.08</v>
      </c>
      <c r="I25" s="232">
        <f t="shared" si="0"/>
        <v>0</v>
      </c>
    </row>
    <row r="26" spans="2:9">
      <c r="B26" s="77">
        <v>7</v>
      </c>
      <c r="C26" s="1" t="s">
        <v>19</v>
      </c>
      <c r="D26" s="302" t="s">
        <v>20</v>
      </c>
      <c r="E26" s="303">
        <v>0.03</v>
      </c>
      <c r="F26" s="302" t="s">
        <v>21</v>
      </c>
      <c r="G26" s="304">
        <v>1</v>
      </c>
      <c r="H26" s="240">
        <f>E26*G26</f>
        <v>0.03</v>
      </c>
      <c r="I26" s="232">
        <f t="shared" si="0"/>
        <v>0</v>
      </c>
    </row>
    <row r="27" spans="2:9">
      <c r="B27" s="77">
        <v>8</v>
      </c>
      <c r="C27" s="548" t="s">
        <v>22</v>
      </c>
      <c r="D27" s="549"/>
      <c r="E27" s="549"/>
      <c r="F27" s="549"/>
      <c r="G27" s="550"/>
      <c r="H27" s="240">
        <v>6.0000000000000001E-3</v>
      </c>
      <c r="I27" s="232">
        <f t="shared" si="0"/>
        <v>0</v>
      </c>
    </row>
    <row r="28" spans="2:9">
      <c r="B28" s="566" t="s">
        <v>9</v>
      </c>
      <c r="C28" s="609"/>
      <c r="D28" s="609"/>
      <c r="E28" s="609"/>
      <c r="F28" s="609"/>
      <c r="G28" s="610"/>
      <c r="H28" s="6">
        <f>SUM(H20:H27)</f>
        <v>0.3680000000000001</v>
      </c>
      <c r="I28" s="123">
        <f>SUM(I20:I27)</f>
        <v>0</v>
      </c>
    </row>
    <row r="29" spans="2:9">
      <c r="B29" s="75"/>
      <c r="H29" s="79"/>
      <c r="I29" s="76"/>
    </row>
    <row r="30" spans="2:9">
      <c r="B30" s="121" t="s">
        <v>23</v>
      </c>
      <c r="C30" s="614" t="s">
        <v>24</v>
      </c>
      <c r="D30" s="615"/>
      <c r="E30" s="615"/>
      <c r="F30" s="615"/>
      <c r="G30" s="616"/>
      <c r="H30" s="117" t="s">
        <v>12</v>
      </c>
      <c r="I30" s="122" t="s">
        <v>7</v>
      </c>
    </row>
    <row r="31" spans="2:9">
      <c r="B31" s="77">
        <v>1</v>
      </c>
      <c r="C31" s="631" t="s">
        <v>25</v>
      </c>
      <c r="D31" s="632"/>
      <c r="E31" s="632"/>
      <c r="F31" s="632"/>
      <c r="G31" s="633"/>
      <c r="H31" s="206">
        <f>ROUND(1/12,4)</f>
        <v>8.3299999999999999E-2</v>
      </c>
      <c r="I31" s="232">
        <f>ROUND($I$17*H31,2)</f>
        <v>0</v>
      </c>
    </row>
    <row r="32" spans="2:9">
      <c r="B32" s="77">
        <v>2</v>
      </c>
      <c r="C32" s="628" t="s">
        <v>26</v>
      </c>
      <c r="D32" s="629"/>
      <c r="E32" s="629"/>
      <c r="F32" s="629"/>
      <c r="G32" s="630"/>
      <c r="H32" s="214">
        <v>3.0249999999999999E-2</v>
      </c>
      <c r="I32" s="232">
        <f>ROUND($I$17*H32,2)</f>
        <v>0</v>
      </c>
    </row>
    <row r="33" spans="2:11">
      <c r="B33" s="77">
        <v>3</v>
      </c>
      <c r="C33" s="628" t="s">
        <v>27</v>
      </c>
      <c r="D33" s="629"/>
      <c r="E33" s="629"/>
      <c r="F33" s="629"/>
      <c r="G33" s="630"/>
      <c r="H33" s="215">
        <f>ROUND((H31+H32)*H28,4)</f>
        <v>4.1799999999999997E-2</v>
      </c>
      <c r="I33" s="232">
        <f>ROUND($I$17*H33,2)</f>
        <v>0</v>
      </c>
      <c r="K33" s="7"/>
    </row>
    <row r="34" spans="2:11">
      <c r="B34" s="566" t="s">
        <v>9</v>
      </c>
      <c r="C34" s="609"/>
      <c r="D34" s="609"/>
      <c r="E34" s="609"/>
      <c r="F34" s="609"/>
      <c r="G34" s="610"/>
      <c r="H34" s="6">
        <f>SUM(H31:H33)</f>
        <v>0.15534999999999999</v>
      </c>
      <c r="I34" s="123">
        <f>SUM(I31:I33)</f>
        <v>0</v>
      </c>
    </row>
    <row r="35" spans="2:11">
      <c r="B35" s="75"/>
      <c r="H35" s="79"/>
      <c r="I35" s="76"/>
    </row>
    <row r="36" spans="2:11">
      <c r="B36" s="121" t="s">
        <v>28</v>
      </c>
      <c r="C36" s="614" t="s">
        <v>29</v>
      </c>
      <c r="D36" s="615"/>
      <c r="E36" s="615"/>
      <c r="F36" s="615"/>
      <c r="G36" s="616"/>
      <c r="H36" s="117" t="s">
        <v>12</v>
      </c>
      <c r="I36" s="122" t="s">
        <v>7</v>
      </c>
    </row>
    <row r="37" spans="2:11">
      <c r="B37" s="77">
        <v>1</v>
      </c>
      <c r="C37" s="628" t="s">
        <v>30</v>
      </c>
      <c r="D37" s="629"/>
      <c r="E37" s="629"/>
      <c r="F37" s="629"/>
      <c r="G37" s="630"/>
      <c r="H37" s="233">
        <f>(1+(1/12)+(1/12)+(1/12/3))/12*0.05</f>
        <v>4.9768518518518512E-3</v>
      </c>
      <c r="I37" s="232">
        <f>ROUND($I$17*H37,2)</f>
        <v>0</v>
      </c>
      <c r="K37" s="8"/>
    </row>
    <row r="38" spans="2:11">
      <c r="B38" s="77">
        <v>2</v>
      </c>
      <c r="C38" s="631" t="s">
        <v>31</v>
      </c>
      <c r="D38" s="632"/>
      <c r="E38" s="632"/>
      <c r="F38" s="632"/>
      <c r="G38" s="633"/>
      <c r="H38" s="233">
        <f>H37*0.08</f>
        <v>3.9814814814814812E-4</v>
      </c>
      <c r="I38" s="232">
        <f>ROUND($I$17*H38,2)</f>
        <v>0</v>
      </c>
      <c r="K38" s="8"/>
    </row>
    <row r="39" spans="2:11">
      <c r="B39" s="77">
        <v>4</v>
      </c>
      <c r="C39" s="628" t="s">
        <v>32</v>
      </c>
      <c r="D39" s="629"/>
      <c r="E39" s="629"/>
      <c r="F39" s="629"/>
      <c r="G39" s="630"/>
      <c r="H39" s="234">
        <f>(7/30/12)*0.9</f>
        <v>1.7500000000000002E-2</v>
      </c>
      <c r="I39" s="232">
        <f>ROUND($I$17*H39,2)</f>
        <v>0</v>
      </c>
      <c r="K39" s="8"/>
    </row>
    <row r="40" spans="2:11">
      <c r="B40" s="77">
        <v>5</v>
      </c>
      <c r="C40" s="628" t="s">
        <v>33</v>
      </c>
      <c r="D40" s="629"/>
      <c r="E40" s="629"/>
      <c r="F40" s="629"/>
      <c r="G40" s="630"/>
      <c r="H40" s="234">
        <f>H39*$H$28</f>
        <v>6.4400000000000021E-3</v>
      </c>
      <c r="I40" s="232">
        <f>ROUND($I$17*H40,2)</f>
        <v>0</v>
      </c>
      <c r="K40" s="8"/>
    </row>
    <row r="41" spans="2:11">
      <c r="B41" s="77">
        <v>6</v>
      </c>
      <c r="C41" s="628" t="s">
        <v>102</v>
      </c>
      <c r="D41" s="629"/>
      <c r="E41" s="629"/>
      <c r="F41" s="629"/>
      <c r="G41" s="630"/>
      <c r="H41" s="234">
        <v>0.04</v>
      </c>
      <c r="I41" s="232">
        <f>ROUND($I$17*H41,2)</f>
        <v>0</v>
      </c>
      <c r="K41" s="8"/>
    </row>
    <row r="42" spans="2:11">
      <c r="B42" s="566" t="s">
        <v>9</v>
      </c>
      <c r="C42" s="609"/>
      <c r="D42" s="609"/>
      <c r="E42" s="609"/>
      <c r="F42" s="609"/>
      <c r="G42" s="610"/>
      <c r="H42" s="6">
        <f>SUM(H37:H41)</f>
        <v>6.9315000000000002E-2</v>
      </c>
      <c r="I42" s="123">
        <f>SUM(I37:I41)</f>
        <v>0</v>
      </c>
      <c r="K42" s="8"/>
    </row>
    <row r="43" spans="2:11">
      <c r="B43" s="75"/>
      <c r="H43" s="79"/>
      <c r="I43" s="76"/>
      <c r="K43" s="8"/>
    </row>
    <row r="44" spans="2:11">
      <c r="B44" s="566" t="s">
        <v>79</v>
      </c>
      <c r="C44" s="609"/>
      <c r="D44" s="609"/>
      <c r="E44" s="609"/>
      <c r="F44" s="609"/>
      <c r="G44" s="609"/>
      <c r="H44" s="610"/>
      <c r="I44" s="123">
        <f>I17+I28+I34+I42</f>
        <v>0</v>
      </c>
      <c r="J44" s="3"/>
      <c r="K44" s="5"/>
    </row>
    <row r="45" spans="2:11">
      <c r="B45" s="84"/>
      <c r="C45" s="85"/>
      <c r="D45" s="85"/>
      <c r="E45" s="85"/>
      <c r="F45" s="85"/>
      <c r="G45" s="85"/>
      <c r="H45" s="85"/>
      <c r="I45" s="86"/>
      <c r="K45" s="8"/>
    </row>
    <row r="46" spans="2:11">
      <c r="B46" s="570" t="s">
        <v>45</v>
      </c>
      <c r="C46" s="571"/>
      <c r="D46" s="571"/>
      <c r="E46" s="571"/>
      <c r="F46" s="571"/>
      <c r="G46" s="571"/>
      <c r="H46" s="571"/>
      <c r="I46" s="572"/>
      <c r="K46" s="8"/>
    </row>
    <row r="47" spans="2:11">
      <c r="B47" s="75"/>
      <c r="H47" s="68"/>
      <c r="I47" s="76"/>
    </row>
    <row r="48" spans="2:11">
      <c r="B48" s="121" t="s">
        <v>5</v>
      </c>
      <c r="C48" s="614" t="s">
        <v>46</v>
      </c>
      <c r="D48" s="615"/>
      <c r="E48" s="615"/>
      <c r="F48" s="615"/>
      <c r="G48" s="615"/>
      <c r="H48" s="638"/>
      <c r="I48" s="122" t="s">
        <v>7</v>
      </c>
    </row>
    <row r="49" spans="2:11">
      <c r="B49" s="77">
        <v>1</v>
      </c>
      <c r="C49" s="631" t="s">
        <v>50</v>
      </c>
      <c r="D49" s="632"/>
      <c r="E49" s="632"/>
      <c r="F49" s="632"/>
      <c r="G49" s="632"/>
      <c r="H49" s="351">
        <v>0</v>
      </c>
      <c r="I49" s="230">
        <f>(I44)*H49</f>
        <v>0</v>
      </c>
      <c r="K49" s="14"/>
    </row>
    <row r="50" spans="2:11">
      <c r="B50" s="77">
        <v>2</v>
      </c>
      <c r="C50" s="631" t="s">
        <v>51</v>
      </c>
      <c r="D50" s="632"/>
      <c r="E50" s="632"/>
      <c r="F50" s="632"/>
      <c r="G50" s="632"/>
      <c r="H50" s="351">
        <v>0</v>
      </c>
      <c r="I50" s="230">
        <f>(I44+I49)*H50</f>
        <v>0</v>
      </c>
    </row>
    <row r="51" spans="2:11">
      <c r="B51" s="75"/>
      <c r="C51" s="82"/>
      <c r="D51" s="82"/>
      <c r="E51" s="82"/>
      <c r="F51" s="82"/>
      <c r="G51" s="82"/>
      <c r="H51"/>
      <c r="I51" s="130"/>
    </row>
    <row r="52" spans="2:11">
      <c r="B52" s="508" t="s">
        <v>87</v>
      </c>
      <c r="C52" s="509"/>
      <c r="D52" s="509"/>
      <c r="E52" s="509"/>
      <c r="F52" s="509"/>
      <c r="G52" s="509"/>
      <c r="H52" s="509"/>
      <c r="I52" s="123">
        <f>SUM(I49:I50)</f>
        <v>0</v>
      </c>
      <c r="K52" s="8"/>
    </row>
    <row r="53" spans="2:11">
      <c r="B53" s="84"/>
      <c r="C53" s="85"/>
      <c r="D53" s="85"/>
      <c r="E53" s="85"/>
      <c r="F53" s="85"/>
      <c r="G53" s="85"/>
      <c r="H53" s="85"/>
      <c r="I53" s="86"/>
      <c r="K53" s="8"/>
    </row>
    <row r="54" spans="2:11">
      <c r="B54" s="570" t="s">
        <v>58</v>
      </c>
      <c r="C54" s="571"/>
      <c r="D54" s="571"/>
      <c r="E54" s="571"/>
      <c r="F54" s="571"/>
      <c r="G54" s="571"/>
      <c r="H54" s="571"/>
      <c r="I54" s="572"/>
      <c r="K54" s="8"/>
    </row>
    <row r="55" spans="2:11">
      <c r="B55" s="75"/>
      <c r="H55" s="68"/>
      <c r="I55" s="76"/>
      <c r="K55" s="8"/>
    </row>
    <row r="56" spans="2:11">
      <c r="B56" s="121" t="s">
        <v>5</v>
      </c>
      <c r="C56" s="614" t="s">
        <v>59</v>
      </c>
      <c r="D56" s="615"/>
      <c r="E56" s="615"/>
      <c r="F56" s="615"/>
      <c r="G56" s="616"/>
      <c r="H56" s="117" t="s">
        <v>12</v>
      </c>
      <c r="I56" s="122" t="s">
        <v>7</v>
      </c>
      <c r="K56" s="8"/>
    </row>
    <row r="57" spans="2:11">
      <c r="B57" s="77">
        <v>1</v>
      </c>
      <c r="C57" s="548" t="s">
        <v>60</v>
      </c>
      <c r="D57" s="549"/>
      <c r="E57" s="549"/>
      <c r="F57" s="549"/>
      <c r="G57" s="550"/>
      <c r="H57" s="240">
        <v>7.5999999999999998E-2</v>
      </c>
      <c r="I57" s="232">
        <f>$I$61/$H$61*H57</f>
        <v>0</v>
      </c>
      <c r="K57" s="8"/>
    </row>
    <row r="58" spans="2:11">
      <c r="B58" s="77">
        <v>2</v>
      </c>
      <c r="C58" s="548" t="s">
        <v>61</v>
      </c>
      <c r="D58" s="549"/>
      <c r="E58" s="549"/>
      <c r="F58" s="549"/>
      <c r="G58" s="550"/>
      <c r="H58" s="240">
        <v>1.6500000000000001E-2</v>
      </c>
      <c r="I58" s="232">
        <f>$I$61/$H$61*H58</f>
        <v>0</v>
      </c>
      <c r="K58" s="8"/>
    </row>
    <row r="59" spans="2:11">
      <c r="B59" s="77">
        <v>3</v>
      </c>
      <c r="C59" s="548" t="s">
        <v>62</v>
      </c>
      <c r="D59" s="549"/>
      <c r="E59" s="549"/>
      <c r="F59" s="549"/>
      <c r="G59" s="550"/>
      <c r="H59" s="240">
        <v>0.05</v>
      </c>
      <c r="I59" s="232">
        <f>$I$61/$H$61*H59</f>
        <v>0</v>
      </c>
      <c r="K59" s="8"/>
    </row>
    <row r="60" spans="2:11">
      <c r="B60" s="169">
        <v>4</v>
      </c>
      <c r="C60" s="548" t="s">
        <v>197</v>
      </c>
      <c r="D60" s="549"/>
      <c r="E60" s="549"/>
      <c r="F60" s="549"/>
      <c r="G60" s="550"/>
      <c r="H60" s="240">
        <v>0</v>
      </c>
      <c r="I60" s="232">
        <f>$I$61/$H$61*H60</f>
        <v>0</v>
      </c>
      <c r="K60" s="8"/>
    </row>
    <row r="61" spans="2:11">
      <c r="B61" s="566" t="s">
        <v>9</v>
      </c>
      <c r="C61" s="609"/>
      <c r="D61" s="609"/>
      <c r="E61" s="609"/>
      <c r="F61" s="609"/>
      <c r="G61" s="610"/>
      <c r="H61" s="4">
        <f>SUM(H57:H60)</f>
        <v>0.14250000000000002</v>
      </c>
      <c r="I61" s="123">
        <f>ROUND(((I44+I52)*$H$61)/(1-$H$61),2)</f>
        <v>0</v>
      </c>
      <c r="K61" s="8"/>
    </row>
    <row r="62" spans="2:11">
      <c r="B62" s="75"/>
      <c r="H62" s="68"/>
      <c r="I62" s="130"/>
      <c r="K62" s="8"/>
    </row>
    <row r="63" spans="2:11">
      <c r="B63" s="566" t="s">
        <v>88</v>
      </c>
      <c r="C63" s="609"/>
      <c r="D63" s="609"/>
      <c r="E63" s="609"/>
      <c r="F63" s="609"/>
      <c r="G63" s="609"/>
      <c r="H63" s="610"/>
      <c r="I63" s="237">
        <f>I61</f>
        <v>0</v>
      </c>
      <c r="K63" s="8"/>
    </row>
    <row r="64" spans="2:11">
      <c r="B64" s="75"/>
      <c r="H64" s="68"/>
      <c r="I64" s="76"/>
      <c r="K64" s="8"/>
    </row>
    <row r="65" spans="2:13">
      <c r="B65" s="570" t="s">
        <v>65</v>
      </c>
      <c r="C65" s="571"/>
      <c r="D65" s="571"/>
      <c r="E65" s="571"/>
      <c r="F65" s="571"/>
      <c r="G65" s="571"/>
      <c r="H65" s="571"/>
      <c r="I65" s="572"/>
      <c r="K65" s="8"/>
    </row>
    <row r="66" spans="2:13">
      <c r="B66" s="75"/>
      <c r="H66" s="68"/>
      <c r="I66" s="76"/>
      <c r="K66" s="8"/>
    </row>
    <row r="67" spans="2:13">
      <c r="B67" s="566" t="s">
        <v>89</v>
      </c>
      <c r="C67" s="609"/>
      <c r="D67" s="609"/>
      <c r="E67" s="609"/>
      <c r="F67" s="609"/>
      <c r="G67" s="609"/>
      <c r="H67" s="610"/>
      <c r="I67" s="237">
        <f>I44+I52+I63</f>
        <v>0</v>
      </c>
      <c r="K67" s="8"/>
      <c r="M67" s="19"/>
    </row>
    <row r="68" spans="2:13">
      <c r="B68" s="81"/>
      <c r="C68" s="82"/>
      <c r="D68" s="82"/>
      <c r="E68" s="82"/>
      <c r="F68" s="82"/>
      <c r="G68" s="82"/>
      <c r="H68" s="83"/>
      <c r="I68" s="130"/>
      <c r="K68" s="8"/>
    </row>
    <row r="69" spans="2:13" ht="15.75" thickBot="1">
      <c r="B69" s="652" t="s">
        <v>76</v>
      </c>
      <c r="C69" s="653"/>
      <c r="D69" s="653"/>
      <c r="E69" s="653"/>
      <c r="F69" s="653"/>
      <c r="G69" s="653"/>
      <c r="H69" s="653"/>
      <c r="I69" s="238">
        <f>I67*20</f>
        <v>0</v>
      </c>
      <c r="K69" s="8"/>
    </row>
    <row r="71" spans="2:13">
      <c r="E71" s="493"/>
      <c r="F71" s="493"/>
      <c r="G71" s="493"/>
      <c r="H71" s="493"/>
      <c r="I71" s="493"/>
    </row>
    <row r="72" spans="2:13" ht="18">
      <c r="E72" s="494"/>
      <c r="F72" s="494"/>
      <c r="G72" s="495"/>
      <c r="H72" s="495"/>
      <c r="I72" s="495"/>
    </row>
    <row r="73" spans="2:13">
      <c r="B73" s="496"/>
      <c r="C73" s="496"/>
      <c r="D73" s="496"/>
      <c r="E73" s="496"/>
      <c r="F73" s="496"/>
      <c r="G73" s="496"/>
    </row>
  </sheetData>
  <sheetProtection password="DFA0" sheet="1" objects="1" scenarios="1" selectLockedCells="1"/>
  <mergeCells count="53">
    <mergeCell ref="C60:G60"/>
    <mergeCell ref="E72:F72"/>
    <mergeCell ref="G72:I72"/>
    <mergeCell ref="B73:G73"/>
    <mergeCell ref="B61:G61"/>
    <mergeCell ref="B63:H63"/>
    <mergeCell ref="B65:I65"/>
    <mergeCell ref="B67:H67"/>
    <mergeCell ref="B69:H69"/>
    <mergeCell ref="E71:F71"/>
    <mergeCell ref="G71:I71"/>
    <mergeCell ref="C59:G59"/>
    <mergeCell ref="B42:G42"/>
    <mergeCell ref="B44:H44"/>
    <mergeCell ref="B46:I46"/>
    <mergeCell ref="C48:H48"/>
    <mergeCell ref="B52:H52"/>
    <mergeCell ref="B54:I54"/>
    <mergeCell ref="C56:G56"/>
    <mergeCell ref="C57:G57"/>
    <mergeCell ref="C58:G58"/>
    <mergeCell ref="C49:G49"/>
    <mergeCell ref="C50:G50"/>
    <mergeCell ref="C41:G41"/>
    <mergeCell ref="C30:G30"/>
    <mergeCell ref="C31:G31"/>
    <mergeCell ref="C32:G32"/>
    <mergeCell ref="C33:G33"/>
    <mergeCell ref="B34:G34"/>
    <mergeCell ref="C36:G36"/>
    <mergeCell ref="C37:G37"/>
    <mergeCell ref="C38:G38"/>
    <mergeCell ref="C39:G39"/>
    <mergeCell ref="C40:G40"/>
    <mergeCell ref="B28:G28"/>
    <mergeCell ref="C15:H15"/>
    <mergeCell ref="C16:H16"/>
    <mergeCell ref="B17:H17"/>
    <mergeCell ref="C19:G19"/>
    <mergeCell ref="C20:G20"/>
    <mergeCell ref="C21:G21"/>
    <mergeCell ref="C22:G22"/>
    <mergeCell ref="C23:G23"/>
    <mergeCell ref="C24:G24"/>
    <mergeCell ref="C25:G25"/>
    <mergeCell ref="C27:G27"/>
    <mergeCell ref="C13:H13"/>
    <mergeCell ref="B2:I2"/>
    <mergeCell ref="B5:I5"/>
    <mergeCell ref="B6:I6"/>
    <mergeCell ref="B8:H8"/>
    <mergeCell ref="B10:I10"/>
    <mergeCell ref="C12:H12"/>
  </mergeCells>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sheetPr>
    <tabColor theme="6" tint="-0.249977111117893"/>
  </sheetPr>
  <dimension ref="B1:M73"/>
  <sheetViews>
    <sheetView topLeftCell="A22" zoomScaleNormal="100" workbookViewId="0">
      <selection activeCell="H48" sqref="H48:H49"/>
    </sheetView>
  </sheetViews>
  <sheetFormatPr defaultRowHeight="15"/>
  <cols>
    <col min="1" max="1" width="1.42578125" customWidth="1"/>
    <col min="2" max="2" width="4.140625" style="2" customWidth="1"/>
    <col min="3" max="3" width="46" customWidth="1"/>
    <col min="4" max="4" width="6.85546875" customWidth="1"/>
    <col min="5" max="5" width="5.42578125" customWidth="1"/>
    <col min="6" max="6" width="6.42578125" customWidth="1"/>
    <col min="7" max="7" width="9.5703125" customWidth="1"/>
    <col min="8" max="8" width="15.140625" style="5" customWidth="1"/>
    <col min="9" max="9" width="15.140625" style="3" customWidth="1"/>
    <col min="257" max="257" width="1.42578125" customWidth="1"/>
    <col min="258" max="258" width="4.140625" customWidth="1"/>
    <col min="259" max="259" width="46" customWidth="1"/>
    <col min="260" max="260" width="6.85546875" customWidth="1"/>
    <col min="261" max="261" width="5.42578125" customWidth="1"/>
    <col min="262" max="262" width="6.42578125" customWidth="1"/>
    <col min="263" max="263" width="9.5703125" customWidth="1"/>
    <col min="264" max="265" width="15.140625" customWidth="1"/>
    <col min="513" max="513" width="1.42578125" customWidth="1"/>
    <col min="514" max="514" width="4.140625" customWidth="1"/>
    <col min="515" max="515" width="46" customWidth="1"/>
    <col min="516" max="516" width="6.85546875" customWidth="1"/>
    <col min="517" max="517" width="5.42578125" customWidth="1"/>
    <col min="518" max="518" width="6.42578125" customWidth="1"/>
    <col min="519" max="519" width="9.5703125" customWidth="1"/>
    <col min="520" max="521" width="15.140625" customWidth="1"/>
    <col min="769" max="769" width="1.42578125" customWidth="1"/>
    <col min="770" max="770" width="4.140625" customWidth="1"/>
    <col min="771" max="771" width="46" customWidth="1"/>
    <col min="772" max="772" width="6.85546875" customWidth="1"/>
    <col min="773" max="773" width="5.42578125" customWidth="1"/>
    <col min="774" max="774" width="6.42578125" customWidth="1"/>
    <col min="775" max="775" width="9.5703125" customWidth="1"/>
    <col min="776" max="777" width="15.140625" customWidth="1"/>
    <col min="1025" max="1025" width="1.42578125" customWidth="1"/>
    <col min="1026" max="1026" width="4.140625" customWidth="1"/>
    <col min="1027" max="1027" width="46" customWidth="1"/>
    <col min="1028" max="1028" width="6.85546875" customWidth="1"/>
    <col min="1029" max="1029" width="5.42578125" customWidth="1"/>
    <col min="1030" max="1030" width="6.42578125" customWidth="1"/>
    <col min="1031" max="1031" width="9.5703125" customWidth="1"/>
    <col min="1032" max="1033" width="15.140625" customWidth="1"/>
    <col min="1281" max="1281" width="1.42578125" customWidth="1"/>
    <col min="1282" max="1282" width="4.140625" customWidth="1"/>
    <col min="1283" max="1283" width="46" customWidth="1"/>
    <col min="1284" max="1284" width="6.85546875" customWidth="1"/>
    <col min="1285" max="1285" width="5.42578125" customWidth="1"/>
    <col min="1286" max="1286" width="6.42578125" customWidth="1"/>
    <col min="1287" max="1287" width="9.5703125" customWidth="1"/>
    <col min="1288" max="1289" width="15.140625" customWidth="1"/>
    <col min="1537" max="1537" width="1.42578125" customWidth="1"/>
    <col min="1538" max="1538" width="4.140625" customWidth="1"/>
    <col min="1539" max="1539" width="46" customWidth="1"/>
    <col min="1540" max="1540" width="6.85546875" customWidth="1"/>
    <col min="1541" max="1541" width="5.42578125" customWidth="1"/>
    <col min="1542" max="1542" width="6.42578125" customWidth="1"/>
    <col min="1543" max="1543" width="9.5703125" customWidth="1"/>
    <col min="1544" max="1545" width="15.140625" customWidth="1"/>
    <col min="1793" max="1793" width="1.42578125" customWidth="1"/>
    <col min="1794" max="1794" width="4.140625" customWidth="1"/>
    <col min="1795" max="1795" width="46" customWidth="1"/>
    <col min="1796" max="1796" width="6.85546875" customWidth="1"/>
    <col min="1797" max="1797" width="5.42578125" customWidth="1"/>
    <col min="1798" max="1798" width="6.42578125" customWidth="1"/>
    <col min="1799" max="1799" width="9.5703125" customWidth="1"/>
    <col min="1800" max="1801" width="15.140625" customWidth="1"/>
    <col min="2049" max="2049" width="1.42578125" customWidth="1"/>
    <col min="2050" max="2050" width="4.140625" customWidth="1"/>
    <col min="2051" max="2051" width="46" customWidth="1"/>
    <col min="2052" max="2052" width="6.85546875" customWidth="1"/>
    <col min="2053" max="2053" width="5.42578125" customWidth="1"/>
    <col min="2054" max="2054" width="6.42578125" customWidth="1"/>
    <col min="2055" max="2055" width="9.5703125" customWidth="1"/>
    <col min="2056" max="2057" width="15.140625" customWidth="1"/>
    <col min="2305" max="2305" width="1.42578125" customWidth="1"/>
    <col min="2306" max="2306" width="4.140625" customWidth="1"/>
    <col min="2307" max="2307" width="46" customWidth="1"/>
    <col min="2308" max="2308" width="6.85546875" customWidth="1"/>
    <col min="2309" max="2309" width="5.42578125" customWidth="1"/>
    <col min="2310" max="2310" width="6.42578125" customWidth="1"/>
    <col min="2311" max="2311" width="9.5703125" customWidth="1"/>
    <col min="2312" max="2313" width="15.140625" customWidth="1"/>
    <col min="2561" max="2561" width="1.42578125" customWidth="1"/>
    <col min="2562" max="2562" width="4.140625" customWidth="1"/>
    <col min="2563" max="2563" width="46" customWidth="1"/>
    <col min="2564" max="2564" width="6.85546875" customWidth="1"/>
    <col min="2565" max="2565" width="5.42578125" customWidth="1"/>
    <col min="2566" max="2566" width="6.42578125" customWidth="1"/>
    <col min="2567" max="2567" width="9.5703125" customWidth="1"/>
    <col min="2568" max="2569" width="15.140625" customWidth="1"/>
    <col min="2817" max="2817" width="1.42578125" customWidth="1"/>
    <col min="2818" max="2818" width="4.140625" customWidth="1"/>
    <col min="2819" max="2819" width="46" customWidth="1"/>
    <col min="2820" max="2820" width="6.85546875" customWidth="1"/>
    <col min="2821" max="2821" width="5.42578125" customWidth="1"/>
    <col min="2822" max="2822" width="6.42578125" customWidth="1"/>
    <col min="2823" max="2823" width="9.5703125" customWidth="1"/>
    <col min="2824" max="2825" width="15.140625" customWidth="1"/>
    <col min="3073" max="3073" width="1.42578125" customWidth="1"/>
    <col min="3074" max="3074" width="4.140625" customWidth="1"/>
    <col min="3075" max="3075" width="46" customWidth="1"/>
    <col min="3076" max="3076" width="6.85546875" customWidth="1"/>
    <col min="3077" max="3077" width="5.42578125" customWidth="1"/>
    <col min="3078" max="3078" width="6.42578125" customWidth="1"/>
    <col min="3079" max="3079" width="9.5703125" customWidth="1"/>
    <col min="3080" max="3081" width="15.140625" customWidth="1"/>
    <col min="3329" max="3329" width="1.42578125" customWidth="1"/>
    <col min="3330" max="3330" width="4.140625" customWidth="1"/>
    <col min="3331" max="3331" width="46" customWidth="1"/>
    <col min="3332" max="3332" width="6.85546875" customWidth="1"/>
    <col min="3333" max="3333" width="5.42578125" customWidth="1"/>
    <col min="3334" max="3334" width="6.42578125" customWidth="1"/>
    <col min="3335" max="3335" width="9.5703125" customWidth="1"/>
    <col min="3336" max="3337" width="15.140625" customWidth="1"/>
    <col min="3585" max="3585" width="1.42578125" customWidth="1"/>
    <col min="3586" max="3586" width="4.140625" customWidth="1"/>
    <col min="3587" max="3587" width="46" customWidth="1"/>
    <col min="3588" max="3588" width="6.85546875" customWidth="1"/>
    <col min="3589" max="3589" width="5.42578125" customWidth="1"/>
    <col min="3590" max="3590" width="6.42578125" customWidth="1"/>
    <col min="3591" max="3591" width="9.5703125" customWidth="1"/>
    <col min="3592" max="3593" width="15.140625" customWidth="1"/>
    <col min="3841" max="3841" width="1.42578125" customWidth="1"/>
    <col min="3842" max="3842" width="4.140625" customWidth="1"/>
    <col min="3843" max="3843" width="46" customWidth="1"/>
    <col min="3844" max="3844" width="6.85546875" customWidth="1"/>
    <col min="3845" max="3845" width="5.42578125" customWidth="1"/>
    <col min="3846" max="3846" width="6.42578125" customWidth="1"/>
    <col min="3847" max="3847" width="9.5703125" customWidth="1"/>
    <col min="3848" max="3849" width="15.140625" customWidth="1"/>
    <col min="4097" max="4097" width="1.42578125" customWidth="1"/>
    <col min="4098" max="4098" width="4.140625" customWidth="1"/>
    <col min="4099" max="4099" width="46" customWidth="1"/>
    <col min="4100" max="4100" width="6.85546875" customWidth="1"/>
    <col min="4101" max="4101" width="5.42578125" customWidth="1"/>
    <col min="4102" max="4102" width="6.42578125" customWidth="1"/>
    <col min="4103" max="4103" width="9.5703125" customWidth="1"/>
    <col min="4104" max="4105" width="15.140625" customWidth="1"/>
    <col min="4353" max="4353" width="1.42578125" customWidth="1"/>
    <col min="4354" max="4354" width="4.140625" customWidth="1"/>
    <col min="4355" max="4355" width="46" customWidth="1"/>
    <col min="4356" max="4356" width="6.85546875" customWidth="1"/>
    <col min="4357" max="4357" width="5.42578125" customWidth="1"/>
    <col min="4358" max="4358" width="6.42578125" customWidth="1"/>
    <col min="4359" max="4359" width="9.5703125" customWidth="1"/>
    <col min="4360" max="4361" width="15.140625" customWidth="1"/>
    <col min="4609" max="4609" width="1.42578125" customWidth="1"/>
    <col min="4610" max="4610" width="4.140625" customWidth="1"/>
    <col min="4611" max="4611" width="46" customWidth="1"/>
    <col min="4612" max="4612" width="6.85546875" customWidth="1"/>
    <col min="4613" max="4613" width="5.42578125" customWidth="1"/>
    <col min="4614" max="4614" width="6.42578125" customWidth="1"/>
    <col min="4615" max="4615" width="9.5703125" customWidth="1"/>
    <col min="4616" max="4617" width="15.140625" customWidth="1"/>
    <col min="4865" max="4865" width="1.42578125" customWidth="1"/>
    <col min="4866" max="4866" width="4.140625" customWidth="1"/>
    <col min="4867" max="4867" width="46" customWidth="1"/>
    <col min="4868" max="4868" width="6.85546875" customWidth="1"/>
    <col min="4869" max="4869" width="5.42578125" customWidth="1"/>
    <col min="4870" max="4870" width="6.42578125" customWidth="1"/>
    <col min="4871" max="4871" width="9.5703125" customWidth="1"/>
    <col min="4872" max="4873" width="15.140625" customWidth="1"/>
    <col min="5121" max="5121" width="1.42578125" customWidth="1"/>
    <col min="5122" max="5122" width="4.140625" customWidth="1"/>
    <col min="5123" max="5123" width="46" customWidth="1"/>
    <col min="5124" max="5124" width="6.85546875" customWidth="1"/>
    <col min="5125" max="5125" width="5.42578125" customWidth="1"/>
    <col min="5126" max="5126" width="6.42578125" customWidth="1"/>
    <col min="5127" max="5127" width="9.5703125" customWidth="1"/>
    <col min="5128" max="5129" width="15.140625" customWidth="1"/>
    <col min="5377" max="5377" width="1.42578125" customWidth="1"/>
    <col min="5378" max="5378" width="4.140625" customWidth="1"/>
    <col min="5379" max="5379" width="46" customWidth="1"/>
    <col min="5380" max="5380" width="6.85546875" customWidth="1"/>
    <col min="5381" max="5381" width="5.42578125" customWidth="1"/>
    <col min="5382" max="5382" width="6.42578125" customWidth="1"/>
    <col min="5383" max="5383" width="9.5703125" customWidth="1"/>
    <col min="5384" max="5385" width="15.140625" customWidth="1"/>
    <col min="5633" max="5633" width="1.42578125" customWidth="1"/>
    <col min="5634" max="5634" width="4.140625" customWidth="1"/>
    <col min="5635" max="5635" width="46" customWidth="1"/>
    <col min="5636" max="5636" width="6.85546875" customWidth="1"/>
    <col min="5637" max="5637" width="5.42578125" customWidth="1"/>
    <col min="5638" max="5638" width="6.42578125" customWidth="1"/>
    <col min="5639" max="5639" width="9.5703125" customWidth="1"/>
    <col min="5640" max="5641" width="15.140625" customWidth="1"/>
    <col min="5889" max="5889" width="1.42578125" customWidth="1"/>
    <col min="5890" max="5890" width="4.140625" customWidth="1"/>
    <col min="5891" max="5891" width="46" customWidth="1"/>
    <col min="5892" max="5892" width="6.85546875" customWidth="1"/>
    <col min="5893" max="5893" width="5.42578125" customWidth="1"/>
    <col min="5894" max="5894" width="6.42578125" customWidth="1"/>
    <col min="5895" max="5895" width="9.5703125" customWidth="1"/>
    <col min="5896" max="5897" width="15.140625" customWidth="1"/>
    <col min="6145" max="6145" width="1.42578125" customWidth="1"/>
    <col min="6146" max="6146" width="4.140625" customWidth="1"/>
    <col min="6147" max="6147" width="46" customWidth="1"/>
    <col min="6148" max="6148" width="6.85546875" customWidth="1"/>
    <col min="6149" max="6149" width="5.42578125" customWidth="1"/>
    <col min="6150" max="6150" width="6.42578125" customWidth="1"/>
    <col min="6151" max="6151" width="9.5703125" customWidth="1"/>
    <col min="6152" max="6153" width="15.140625" customWidth="1"/>
    <col min="6401" max="6401" width="1.42578125" customWidth="1"/>
    <col min="6402" max="6402" width="4.140625" customWidth="1"/>
    <col min="6403" max="6403" width="46" customWidth="1"/>
    <col min="6404" max="6404" width="6.85546875" customWidth="1"/>
    <col min="6405" max="6405" width="5.42578125" customWidth="1"/>
    <col min="6406" max="6406" width="6.42578125" customWidth="1"/>
    <col min="6407" max="6407" width="9.5703125" customWidth="1"/>
    <col min="6408" max="6409" width="15.140625" customWidth="1"/>
    <col min="6657" max="6657" width="1.42578125" customWidth="1"/>
    <col min="6658" max="6658" width="4.140625" customWidth="1"/>
    <col min="6659" max="6659" width="46" customWidth="1"/>
    <col min="6660" max="6660" width="6.85546875" customWidth="1"/>
    <col min="6661" max="6661" width="5.42578125" customWidth="1"/>
    <col min="6662" max="6662" width="6.42578125" customWidth="1"/>
    <col min="6663" max="6663" width="9.5703125" customWidth="1"/>
    <col min="6664" max="6665" width="15.140625" customWidth="1"/>
    <col min="6913" max="6913" width="1.42578125" customWidth="1"/>
    <col min="6914" max="6914" width="4.140625" customWidth="1"/>
    <col min="6915" max="6915" width="46" customWidth="1"/>
    <col min="6916" max="6916" width="6.85546875" customWidth="1"/>
    <col min="6917" max="6917" width="5.42578125" customWidth="1"/>
    <col min="6918" max="6918" width="6.42578125" customWidth="1"/>
    <col min="6919" max="6919" width="9.5703125" customWidth="1"/>
    <col min="6920" max="6921" width="15.140625" customWidth="1"/>
    <col min="7169" max="7169" width="1.42578125" customWidth="1"/>
    <col min="7170" max="7170" width="4.140625" customWidth="1"/>
    <col min="7171" max="7171" width="46" customWidth="1"/>
    <col min="7172" max="7172" width="6.85546875" customWidth="1"/>
    <col min="7173" max="7173" width="5.42578125" customWidth="1"/>
    <col min="7174" max="7174" width="6.42578125" customWidth="1"/>
    <col min="7175" max="7175" width="9.5703125" customWidth="1"/>
    <col min="7176" max="7177" width="15.140625" customWidth="1"/>
    <col min="7425" max="7425" width="1.42578125" customWidth="1"/>
    <col min="7426" max="7426" width="4.140625" customWidth="1"/>
    <col min="7427" max="7427" width="46" customWidth="1"/>
    <col min="7428" max="7428" width="6.85546875" customWidth="1"/>
    <col min="7429" max="7429" width="5.42578125" customWidth="1"/>
    <col min="7430" max="7430" width="6.42578125" customWidth="1"/>
    <col min="7431" max="7431" width="9.5703125" customWidth="1"/>
    <col min="7432" max="7433" width="15.140625" customWidth="1"/>
    <col min="7681" max="7681" width="1.42578125" customWidth="1"/>
    <col min="7682" max="7682" width="4.140625" customWidth="1"/>
    <col min="7683" max="7683" width="46" customWidth="1"/>
    <col min="7684" max="7684" width="6.85546875" customWidth="1"/>
    <col min="7685" max="7685" width="5.42578125" customWidth="1"/>
    <col min="7686" max="7686" width="6.42578125" customWidth="1"/>
    <col min="7687" max="7687" width="9.5703125" customWidth="1"/>
    <col min="7688" max="7689" width="15.140625" customWidth="1"/>
    <col min="7937" max="7937" width="1.42578125" customWidth="1"/>
    <col min="7938" max="7938" width="4.140625" customWidth="1"/>
    <col min="7939" max="7939" width="46" customWidth="1"/>
    <col min="7940" max="7940" width="6.85546875" customWidth="1"/>
    <col min="7941" max="7941" width="5.42578125" customWidth="1"/>
    <col min="7942" max="7942" width="6.42578125" customWidth="1"/>
    <col min="7943" max="7943" width="9.5703125" customWidth="1"/>
    <col min="7944" max="7945" width="15.140625" customWidth="1"/>
    <col min="8193" max="8193" width="1.42578125" customWidth="1"/>
    <col min="8194" max="8194" width="4.140625" customWidth="1"/>
    <col min="8195" max="8195" width="46" customWidth="1"/>
    <col min="8196" max="8196" width="6.85546875" customWidth="1"/>
    <col min="8197" max="8197" width="5.42578125" customWidth="1"/>
    <col min="8198" max="8198" width="6.42578125" customWidth="1"/>
    <col min="8199" max="8199" width="9.5703125" customWidth="1"/>
    <col min="8200" max="8201" width="15.140625" customWidth="1"/>
    <col min="8449" max="8449" width="1.42578125" customWidth="1"/>
    <col min="8450" max="8450" width="4.140625" customWidth="1"/>
    <col min="8451" max="8451" width="46" customWidth="1"/>
    <col min="8452" max="8452" width="6.85546875" customWidth="1"/>
    <col min="8453" max="8453" width="5.42578125" customWidth="1"/>
    <col min="8454" max="8454" width="6.42578125" customWidth="1"/>
    <col min="8455" max="8455" width="9.5703125" customWidth="1"/>
    <col min="8456" max="8457" width="15.140625" customWidth="1"/>
    <col min="8705" max="8705" width="1.42578125" customWidth="1"/>
    <col min="8706" max="8706" width="4.140625" customWidth="1"/>
    <col min="8707" max="8707" width="46" customWidth="1"/>
    <col min="8708" max="8708" width="6.85546875" customWidth="1"/>
    <col min="8709" max="8709" width="5.42578125" customWidth="1"/>
    <col min="8710" max="8710" width="6.42578125" customWidth="1"/>
    <col min="8711" max="8711" width="9.5703125" customWidth="1"/>
    <col min="8712" max="8713" width="15.140625" customWidth="1"/>
    <col min="8961" max="8961" width="1.42578125" customWidth="1"/>
    <col min="8962" max="8962" width="4.140625" customWidth="1"/>
    <col min="8963" max="8963" width="46" customWidth="1"/>
    <col min="8964" max="8964" width="6.85546875" customWidth="1"/>
    <col min="8965" max="8965" width="5.42578125" customWidth="1"/>
    <col min="8966" max="8966" width="6.42578125" customWidth="1"/>
    <col min="8967" max="8967" width="9.5703125" customWidth="1"/>
    <col min="8968" max="8969" width="15.140625" customWidth="1"/>
    <col min="9217" max="9217" width="1.42578125" customWidth="1"/>
    <col min="9218" max="9218" width="4.140625" customWidth="1"/>
    <col min="9219" max="9219" width="46" customWidth="1"/>
    <col min="9220" max="9220" width="6.85546875" customWidth="1"/>
    <col min="9221" max="9221" width="5.42578125" customWidth="1"/>
    <col min="9222" max="9222" width="6.42578125" customWidth="1"/>
    <col min="9223" max="9223" width="9.5703125" customWidth="1"/>
    <col min="9224" max="9225" width="15.140625" customWidth="1"/>
    <col min="9473" max="9473" width="1.42578125" customWidth="1"/>
    <col min="9474" max="9474" width="4.140625" customWidth="1"/>
    <col min="9475" max="9475" width="46" customWidth="1"/>
    <col min="9476" max="9476" width="6.85546875" customWidth="1"/>
    <col min="9477" max="9477" width="5.42578125" customWidth="1"/>
    <col min="9478" max="9478" width="6.42578125" customWidth="1"/>
    <col min="9479" max="9479" width="9.5703125" customWidth="1"/>
    <col min="9480" max="9481" width="15.140625" customWidth="1"/>
    <col min="9729" max="9729" width="1.42578125" customWidth="1"/>
    <col min="9730" max="9730" width="4.140625" customWidth="1"/>
    <col min="9731" max="9731" width="46" customWidth="1"/>
    <col min="9732" max="9732" width="6.85546875" customWidth="1"/>
    <col min="9733" max="9733" width="5.42578125" customWidth="1"/>
    <col min="9734" max="9734" width="6.42578125" customWidth="1"/>
    <col min="9735" max="9735" width="9.5703125" customWidth="1"/>
    <col min="9736" max="9737" width="15.140625" customWidth="1"/>
    <col min="9985" max="9985" width="1.42578125" customWidth="1"/>
    <col min="9986" max="9986" width="4.140625" customWidth="1"/>
    <col min="9987" max="9987" width="46" customWidth="1"/>
    <col min="9988" max="9988" width="6.85546875" customWidth="1"/>
    <col min="9989" max="9989" width="5.42578125" customWidth="1"/>
    <col min="9990" max="9990" width="6.42578125" customWidth="1"/>
    <col min="9991" max="9991" width="9.5703125" customWidth="1"/>
    <col min="9992" max="9993" width="15.140625" customWidth="1"/>
    <col min="10241" max="10241" width="1.42578125" customWidth="1"/>
    <col min="10242" max="10242" width="4.140625" customWidth="1"/>
    <col min="10243" max="10243" width="46" customWidth="1"/>
    <col min="10244" max="10244" width="6.85546875" customWidth="1"/>
    <col min="10245" max="10245" width="5.42578125" customWidth="1"/>
    <col min="10246" max="10246" width="6.42578125" customWidth="1"/>
    <col min="10247" max="10247" width="9.5703125" customWidth="1"/>
    <col min="10248" max="10249" width="15.140625" customWidth="1"/>
    <col min="10497" max="10497" width="1.42578125" customWidth="1"/>
    <col min="10498" max="10498" width="4.140625" customWidth="1"/>
    <col min="10499" max="10499" width="46" customWidth="1"/>
    <col min="10500" max="10500" width="6.85546875" customWidth="1"/>
    <col min="10501" max="10501" width="5.42578125" customWidth="1"/>
    <col min="10502" max="10502" width="6.42578125" customWidth="1"/>
    <col min="10503" max="10503" width="9.5703125" customWidth="1"/>
    <col min="10504" max="10505" width="15.140625" customWidth="1"/>
    <col min="10753" max="10753" width="1.42578125" customWidth="1"/>
    <col min="10754" max="10754" width="4.140625" customWidth="1"/>
    <col min="10755" max="10755" width="46" customWidth="1"/>
    <col min="10756" max="10756" width="6.85546875" customWidth="1"/>
    <col min="10757" max="10757" width="5.42578125" customWidth="1"/>
    <col min="10758" max="10758" width="6.42578125" customWidth="1"/>
    <col min="10759" max="10759" width="9.5703125" customWidth="1"/>
    <col min="10760" max="10761" width="15.140625" customWidth="1"/>
    <col min="11009" max="11009" width="1.42578125" customWidth="1"/>
    <col min="11010" max="11010" width="4.140625" customWidth="1"/>
    <col min="11011" max="11011" width="46" customWidth="1"/>
    <col min="11012" max="11012" width="6.85546875" customWidth="1"/>
    <col min="11013" max="11013" width="5.42578125" customWidth="1"/>
    <col min="11014" max="11014" width="6.42578125" customWidth="1"/>
    <col min="11015" max="11015" width="9.5703125" customWidth="1"/>
    <col min="11016" max="11017" width="15.140625" customWidth="1"/>
    <col min="11265" max="11265" width="1.42578125" customWidth="1"/>
    <col min="11266" max="11266" width="4.140625" customWidth="1"/>
    <col min="11267" max="11267" width="46" customWidth="1"/>
    <col min="11268" max="11268" width="6.85546875" customWidth="1"/>
    <col min="11269" max="11269" width="5.42578125" customWidth="1"/>
    <col min="11270" max="11270" width="6.42578125" customWidth="1"/>
    <col min="11271" max="11271" width="9.5703125" customWidth="1"/>
    <col min="11272" max="11273" width="15.140625" customWidth="1"/>
    <col min="11521" max="11521" width="1.42578125" customWidth="1"/>
    <col min="11522" max="11522" width="4.140625" customWidth="1"/>
    <col min="11523" max="11523" width="46" customWidth="1"/>
    <col min="11524" max="11524" width="6.85546875" customWidth="1"/>
    <col min="11525" max="11525" width="5.42578125" customWidth="1"/>
    <col min="11526" max="11526" width="6.42578125" customWidth="1"/>
    <col min="11527" max="11527" width="9.5703125" customWidth="1"/>
    <col min="11528" max="11529" width="15.140625" customWidth="1"/>
    <col min="11777" max="11777" width="1.42578125" customWidth="1"/>
    <col min="11778" max="11778" width="4.140625" customWidth="1"/>
    <col min="11779" max="11779" width="46" customWidth="1"/>
    <col min="11780" max="11780" width="6.85546875" customWidth="1"/>
    <col min="11781" max="11781" width="5.42578125" customWidth="1"/>
    <col min="11782" max="11782" width="6.42578125" customWidth="1"/>
    <col min="11783" max="11783" width="9.5703125" customWidth="1"/>
    <col min="11784" max="11785" width="15.140625" customWidth="1"/>
    <col min="12033" max="12033" width="1.42578125" customWidth="1"/>
    <col min="12034" max="12034" width="4.140625" customWidth="1"/>
    <col min="12035" max="12035" width="46" customWidth="1"/>
    <col min="12036" max="12036" width="6.85546875" customWidth="1"/>
    <col min="12037" max="12037" width="5.42578125" customWidth="1"/>
    <col min="12038" max="12038" width="6.42578125" customWidth="1"/>
    <col min="12039" max="12039" width="9.5703125" customWidth="1"/>
    <col min="12040" max="12041" width="15.140625" customWidth="1"/>
    <col min="12289" max="12289" width="1.42578125" customWidth="1"/>
    <col min="12290" max="12290" width="4.140625" customWidth="1"/>
    <col min="12291" max="12291" width="46" customWidth="1"/>
    <col min="12292" max="12292" width="6.85546875" customWidth="1"/>
    <col min="12293" max="12293" width="5.42578125" customWidth="1"/>
    <col min="12294" max="12294" width="6.42578125" customWidth="1"/>
    <col min="12295" max="12295" width="9.5703125" customWidth="1"/>
    <col min="12296" max="12297" width="15.140625" customWidth="1"/>
    <col min="12545" max="12545" width="1.42578125" customWidth="1"/>
    <col min="12546" max="12546" width="4.140625" customWidth="1"/>
    <col min="12547" max="12547" width="46" customWidth="1"/>
    <col min="12548" max="12548" width="6.85546875" customWidth="1"/>
    <col min="12549" max="12549" width="5.42578125" customWidth="1"/>
    <col min="12550" max="12550" width="6.42578125" customWidth="1"/>
    <col min="12551" max="12551" width="9.5703125" customWidth="1"/>
    <col min="12552" max="12553" width="15.140625" customWidth="1"/>
    <col min="12801" max="12801" width="1.42578125" customWidth="1"/>
    <col min="12802" max="12802" width="4.140625" customWidth="1"/>
    <col min="12803" max="12803" width="46" customWidth="1"/>
    <col min="12804" max="12804" width="6.85546875" customWidth="1"/>
    <col min="12805" max="12805" width="5.42578125" customWidth="1"/>
    <col min="12806" max="12806" width="6.42578125" customWidth="1"/>
    <col min="12807" max="12807" width="9.5703125" customWidth="1"/>
    <col min="12808" max="12809" width="15.140625" customWidth="1"/>
    <col min="13057" max="13057" width="1.42578125" customWidth="1"/>
    <col min="13058" max="13058" width="4.140625" customWidth="1"/>
    <col min="13059" max="13059" width="46" customWidth="1"/>
    <col min="13060" max="13060" width="6.85546875" customWidth="1"/>
    <col min="13061" max="13061" width="5.42578125" customWidth="1"/>
    <col min="13062" max="13062" width="6.42578125" customWidth="1"/>
    <col min="13063" max="13063" width="9.5703125" customWidth="1"/>
    <col min="13064" max="13065" width="15.140625" customWidth="1"/>
    <col min="13313" max="13313" width="1.42578125" customWidth="1"/>
    <col min="13314" max="13314" width="4.140625" customWidth="1"/>
    <col min="13315" max="13315" width="46" customWidth="1"/>
    <col min="13316" max="13316" width="6.85546875" customWidth="1"/>
    <col min="13317" max="13317" width="5.42578125" customWidth="1"/>
    <col min="13318" max="13318" width="6.42578125" customWidth="1"/>
    <col min="13319" max="13319" width="9.5703125" customWidth="1"/>
    <col min="13320" max="13321" width="15.140625" customWidth="1"/>
    <col min="13569" max="13569" width="1.42578125" customWidth="1"/>
    <col min="13570" max="13570" width="4.140625" customWidth="1"/>
    <col min="13571" max="13571" width="46" customWidth="1"/>
    <col min="13572" max="13572" width="6.85546875" customWidth="1"/>
    <col min="13573" max="13573" width="5.42578125" customWidth="1"/>
    <col min="13574" max="13574" width="6.42578125" customWidth="1"/>
    <col min="13575" max="13575" width="9.5703125" customWidth="1"/>
    <col min="13576" max="13577" width="15.140625" customWidth="1"/>
    <col min="13825" max="13825" width="1.42578125" customWidth="1"/>
    <col min="13826" max="13826" width="4.140625" customWidth="1"/>
    <col min="13827" max="13827" width="46" customWidth="1"/>
    <col min="13828" max="13828" width="6.85546875" customWidth="1"/>
    <col min="13829" max="13829" width="5.42578125" customWidth="1"/>
    <col min="13830" max="13830" width="6.42578125" customWidth="1"/>
    <col min="13831" max="13831" width="9.5703125" customWidth="1"/>
    <col min="13832" max="13833" width="15.140625" customWidth="1"/>
    <col min="14081" max="14081" width="1.42578125" customWidth="1"/>
    <col min="14082" max="14082" width="4.140625" customWidth="1"/>
    <col min="14083" max="14083" width="46" customWidth="1"/>
    <col min="14084" max="14084" width="6.85546875" customWidth="1"/>
    <col min="14085" max="14085" width="5.42578125" customWidth="1"/>
    <col min="14086" max="14086" width="6.42578125" customWidth="1"/>
    <col min="14087" max="14087" width="9.5703125" customWidth="1"/>
    <col min="14088" max="14089" width="15.140625" customWidth="1"/>
    <col min="14337" max="14337" width="1.42578125" customWidth="1"/>
    <col min="14338" max="14338" width="4.140625" customWidth="1"/>
    <col min="14339" max="14339" width="46" customWidth="1"/>
    <col min="14340" max="14340" width="6.85546875" customWidth="1"/>
    <col min="14341" max="14341" width="5.42578125" customWidth="1"/>
    <col min="14342" max="14342" width="6.42578125" customWidth="1"/>
    <col min="14343" max="14343" width="9.5703125" customWidth="1"/>
    <col min="14344" max="14345" width="15.140625" customWidth="1"/>
    <col min="14593" max="14593" width="1.42578125" customWidth="1"/>
    <col min="14594" max="14594" width="4.140625" customWidth="1"/>
    <col min="14595" max="14595" width="46" customWidth="1"/>
    <col min="14596" max="14596" width="6.85546875" customWidth="1"/>
    <col min="14597" max="14597" width="5.42578125" customWidth="1"/>
    <col min="14598" max="14598" width="6.42578125" customWidth="1"/>
    <col min="14599" max="14599" width="9.5703125" customWidth="1"/>
    <col min="14600" max="14601" width="15.140625" customWidth="1"/>
    <col min="14849" max="14849" width="1.42578125" customWidth="1"/>
    <col min="14850" max="14850" width="4.140625" customWidth="1"/>
    <col min="14851" max="14851" width="46" customWidth="1"/>
    <col min="14852" max="14852" width="6.85546875" customWidth="1"/>
    <col min="14853" max="14853" width="5.42578125" customWidth="1"/>
    <col min="14854" max="14854" width="6.42578125" customWidth="1"/>
    <col min="14855" max="14855" width="9.5703125" customWidth="1"/>
    <col min="14856" max="14857" width="15.140625" customWidth="1"/>
    <col min="15105" max="15105" width="1.42578125" customWidth="1"/>
    <col min="15106" max="15106" width="4.140625" customWidth="1"/>
    <col min="15107" max="15107" width="46" customWidth="1"/>
    <col min="15108" max="15108" width="6.85546875" customWidth="1"/>
    <col min="15109" max="15109" width="5.42578125" customWidth="1"/>
    <col min="15110" max="15110" width="6.42578125" customWidth="1"/>
    <col min="15111" max="15111" width="9.5703125" customWidth="1"/>
    <col min="15112" max="15113" width="15.140625" customWidth="1"/>
    <col min="15361" max="15361" width="1.42578125" customWidth="1"/>
    <col min="15362" max="15362" width="4.140625" customWidth="1"/>
    <col min="15363" max="15363" width="46" customWidth="1"/>
    <col min="15364" max="15364" width="6.85546875" customWidth="1"/>
    <col min="15365" max="15365" width="5.42578125" customWidth="1"/>
    <col min="15366" max="15366" width="6.42578125" customWidth="1"/>
    <col min="15367" max="15367" width="9.5703125" customWidth="1"/>
    <col min="15368" max="15369" width="15.140625" customWidth="1"/>
    <col min="15617" max="15617" width="1.42578125" customWidth="1"/>
    <col min="15618" max="15618" width="4.140625" customWidth="1"/>
    <col min="15619" max="15619" width="46" customWidth="1"/>
    <col min="15620" max="15620" width="6.85546875" customWidth="1"/>
    <col min="15621" max="15621" width="5.42578125" customWidth="1"/>
    <col min="15622" max="15622" width="6.42578125" customWidth="1"/>
    <col min="15623" max="15623" width="9.5703125" customWidth="1"/>
    <col min="15624" max="15625" width="15.140625" customWidth="1"/>
    <col min="15873" max="15873" width="1.42578125" customWidth="1"/>
    <col min="15874" max="15874" width="4.140625" customWidth="1"/>
    <col min="15875" max="15875" width="46" customWidth="1"/>
    <col min="15876" max="15876" width="6.85546875" customWidth="1"/>
    <col min="15877" max="15877" width="5.42578125" customWidth="1"/>
    <col min="15878" max="15878" width="6.42578125" customWidth="1"/>
    <col min="15879" max="15879" width="9.5703125" customWidth="1"/>
    <col min="15880" max="15881" width="15.140625" customWidth="1"/>
    <col min="16129" max="16129" width="1.42578125" customWidth="1"/>
    <col min="16130" max="16130" width="4.140625" customWidth="1"/>
    <col min="16131" max="16131" width="46" customWidth="1"/>
    <col min="16132" max="16132" width="6.85546875" customWidth="1"/>
    <col min="16133" max="16133" width="5.42578125" customWidth="1"/>
    <col min="16134" max="16134" width="6.42578125" customWidth="1"/>
    <col min="16135" max="16135" width="9.5703125" customWidth="1"/>
    <col min="16136" max="16137" width="15.140625" customWidth="1"/>
  </cols>
  <sheetData>
    <row r="1" spans="2:9" ht="15.75" thickBot="1"/>
    <row r="2" spans="2:9" ht="39" customHeight="1">
      <c r="B2" s="654" t="s">
        <v>0</v>
      </c>
      <c r="C2" s="655"/>
      <c r="D2" s="655"/>
      <c r="E2" s="655"/>
      <c r="F2" s="655"/>
      <c r="G2" s="655"/>
      <c r="H2" s="655"/>
      <c r="I2" s="656"/>
    </row>
    <row r="3" spans="2:9">
      <c r="B3" s="67"/>
      <c r="H3" s="68"/>
      <c r="I3" s="69"/>
    </row>
    <row r="4" spans="2:9">
      <c r="B4" s="70"/>
      <c r="C4" s="71"/>
      <c r="D4" s="71"/>
      <c r="E4" s="71"/>
      <c r="F4" s="71"/>
      <c r="G4" s="71"/>
      <c r="H4" s="72"/>
      <c r="I4" s="73"/>
    </row>
    <row r="5" spans="2:9">
      <c r="B5" s="508" t="s">
        <v>1</v>
      </c>
      <c r="C5" s="509"/>
      <c r="D5" s="509"/>
      <c r="E5" s="509"/>
      <c r="F5" s="509"/>
      <c r="G5" s="509"/>
      <c r="H5" s="509"/>
      <c r="I5" s="510"/>
    </row>
    <row r="6" spans="2:9">
      <c r="B6" s="587" t="s">
        <v>234</v>
      </c>
      <c r="C6" s="514"/>
      <c r="D6" s="514"/>
      <c r="E6" s="514"/>
      <c r="F6" s="514"/>
      <c r="G6" s="514"/>
      <c r="H6" s="514"/>
      <c r="I6" s="588"/>
    </row>
    <row r="7" spans="2:9">
      <c r="B7" s="70"/>
      <c r="C7" s="71"/>
      <c r="D7" s="71"/>
      <c r="E7" s="71"/>
      <c r="F7" s="71"/>
      <c r="G7" s="71"/>
      <c r="H7" s="72"/>
      <c r="I7" s="73"/>
    </row>
    <row r="8" spans="2:9">
      <c r="B8" s="566" t="s">
        <v>3</v>
      </c>
      <c r="C8" s="609"/>
      <c r="D8" s="609"/>
      <c r="E8" s="609"/>
      <c r="F8" s="609"/>
      <c r="G8" s="609"/>
      <c r="H8" s="610"/>
      <c r="I8" s="74">
        <f>'5 - Motorista de Ônibus'!I11</f>
        <v>0</v>
      </c>
    </row>
    <row r="9" spans="2:9">
      <c r="B9" s="75"/>
      <c r="H9" s="68"/>
      <c r="I9" s="76"/>
    </row>
    <row r="10" spans="2:9">
      <c r="B10" s="570" t="s">
        <v>4</v>
      </c>
      <c r="C10" s="571"/>
      <c r="D10" s="571"/>
      <c r="E10" s="571"/>
      <c r="F10" s="571"/>
      <c r="G10" s="571"/>
      <c r="H10" s="571"/>
      <c r="I10" s="572"/>
    </row>
    <row r="11" spans="2:9">
      <c r="B11" s="75"/>
      <c r="H11" s="68"/>
      <c r="I11" s="76"/>
    </row>
    <row r="12" spans="2:9">
      <c r="B12" s="121" t="s">
        <v>5</v>
      </c>
      <c r="C12" s="614" t="s">
        <v>6</v>
      </c>
      <c r="D12" s="615"/>
      <c r="E12" s="615"/>
      <c r="F12" s="615"/>
      <c r="G12" s="615"/>
      <c r="H12" s="616"/>
      <c r="I12" s="122" t="s">
        <v>7</v>
      </c>
    </row>
    <row r="13" spans="2:9">
      <c r="B13" s="77">
        <v>1</v>
      </c>
      <c r="C13" s="639" t="s">
        <v>69</v>
      </c>
      <c r="D13" s="640"/>
      <c r="E13" s="640"/>
      <c r="F13" s="640"/>
      <c r="G13" s="640"/>
      <c r="H13" s="641"/>
      <c r="I13" s="232">
        <f>ROUND(I8/220,2)</f>
        <v>0</v>
      </c>
    </row>
    <row r="14" spans="2:9">
      <c r="B14" s="141">
        <v>2</v>
      </c>
      <c r="C14" s="639" t="s">
        <v>70</v>
      </c>
      <c r="D14" s="640"/>
      <c r="E14" s="640"/>
      <c r="F14" s="640"/>
      <c r="G14" s="640"/>
      <c r="H14" s="641"/>
      <c r="I14" s="232">
        <f>I13*0.5</f>
        <v>0</v>
      </c>
    </row>
    <row r="15" spans="2:9">
      <c r="B15" s="77">
        <v>3</v>
      </c>
      <c r="C15" s="639" t="s">
        <v>71</v>
      </c>
      <c r="D15" s="640"/>
      <c r="E15" s="640"/>
      <c r="F15" s="640"/>
      <c r="G15" s="640"/>
      <c r="H15" s="641"/>
      <c r="I15" s="232">
        <f>((I13+I14)*(5/25))</f>
        <v>0</v>
      </c>
    </row>
    <row r="16" spans="2:9">
      <c r="B16" s="623" t="s">
        <v>9</v>
      </c>
      <c r="C16" s="624"/>
      <c r="D16" s="624"/>
      <c r="E16" s="624"/>
      <c r="F16" s="624"/>
      <c r="G16" s="624"/>
      <c r="H16" s="625"/>
      <c r="I16" s="166">
        <f>SUM(I13:I15)</f>
        <v>0</v>
      </c>
    </row>
    <row r="17" spans="2:11">
      <c r="B17" s="75"/>
      <c r="H17" s="79"/>
      <c r="I17" s="76"/>
    </row>
    <row r="18" spans="2:11">
      <c r="B18" s="121" t="s">
        <v>10</v>
      </c>
      <c r="C18" s="614" t="s">
        <v>11</v>
      </c>
      <c r="D18" s="615"/>
      <c r="E18" s="615"/>
      <c r="F18" s="615"/>
      <c r="G18" s="616"/>
      <c r="H18" s="117" t="s">
        <v>12</v>
      </c>
      <c r="I18" s="122" t="s">
        <v>7</v>
      </c>
    </row>
    <row r="19" spans="2:11">
      <c r="B19" s="77">
        <v>1</v>
      </c>
      <c r="C19" s="548" t="s">
        <v>13</v>
      </c>
      <c r="D19" s="549"/>
      <c r="E19" s="549"/>
      <c r="F19" s="549"/>
      <c r="G19" s="550"/>
      <c r="H19" s="240">
        <v>0.2</v>
      </c>
      <c r="I19" s="232">
        <f>ROUND($I$16*H19,2)</f>
        <v>0</v>
      </c>
    </row>
    <row r="20" spans="2:11">
      <c r="B20" s="77">
        <v>2</v>
      </c>
      <c r="C20" s="548" t="s">
        <v>14</v>
      </c>
      <c r="D20" s="549"/>
      <c r="E20" s="549"/>
      <c r="F20" s="549"/>
      <c r="G20" s="550"/>
      <c r="H20" s="240">
        <v>1.4999999999999999E-2</v>
      </c>
      <c r="I20" s="232">
        <f t="shared" ref="I20:I26" si="0">ROUND($I$16*H20,2)</f>
        <v>0</v>
      </c>
    </row>
    <row r="21" spans="2:11">
      <c r="B21" s="77">
        <v>3</v>
      </c>
      <c r="C21" s="548" t="s">
        <v>15</v>
      </c>
      <c r="D21" s="549"/>
      <c r="E21" s="549"/>
      <c r="F21" s="549"/>
      <c r="G21" s="550"/>
      <c r="H21" s="240">
        <v>0.01</v>
      </c>
      <c r="I21" s="232">
        <f t="shared" si="0"/>
        <v>0</v>
      </c>
    </row>
    <row r="22" spans="2:11">
      <c r="B22" s="77">
        <v>4</v>
      </c>
      <c r="C22" s="548" t="s">
        <v>16</v>
      </c>
      <c r="D22" s="549"/>
      <c r="E22" s="549"/>
      <c r="F22" s="549"/>
      <c r="G22" s="550"/>
      <c r="H22" s="240">
        <v>2E-3</v>
      </c>
      <c r="I22" s="232">
        <f t="shared" si="0"/>
        <v>0</v>
      </c>
    </row>
    <row r="23" spans="2:11">
      <c r="B23" s="77">
        <v>5</v>
      </c>
      <c r="C23" s="548" t="s">
        <v>17</v>
      </c>
      <c r="D23" s="549"/>
      <c r="E23" s="549"/>
      <c r="F23" s="549"/>
      <c r="G23" s="550"/>
      <c r="H23" s="240">
        <v>2.5000000000000001E-2</v>
      </c>
      <c r="I23" s="232">
        <f t="shared" si="0"/>
        <v>0</v>
      </c>
    </row>
    <row r="24" spans="2:11">
      <c r="B24" s="77">
        <v>6</v>
      </c>
      <c r="C24" s="548" t="s">
        <v>18</v>
      </c>
      <c r="D24" s="549"/>
      <c r="E24" s="549"/>
      <c r="F24" s="549"/>
      <c r="G24" s="550"/>
      <c r="H24" s="240">
        <v>0.08</v>
      </c>
      <c r="I24" s="232">
        <f t="shared" si="0"/>
        <v>0</v>
      </c>
    </row>
    <row r="25" spans="2:11">
      <c r="B25" s="77">
        <v>7</v>
      </c>
      <c r="C25" s="1" t="s">
        <v>19</v>
      </c>
      <c r="D25" s="302" t="s">
        <v>20</v>
      </c>
      <c r="E25" s="303">
        <v>0.03</v>
      </c>
      <c r="F25" s="302" t="s">
        <v>21</v>
      </c>
      <c r="G25" s="304">
        <v>1</v>
      </c>
      <c r="H25" s="240">
        <f>E25*G25</f>
        <v>0.03</v>
      </c>
      <c r="I25" s="232">
        <f t="shared" si="0"/>
        <v>0</v>
      </c>
    </row>
    <row r="26" spans="2:11">
      <c r="B26" s="77">
        <v>8</v>
      </c>
      <c r="C26" s="548" t="s">
        <v>22</v>
      </c>
      <c r="D26" s="549"/>
      <c r="E26" s="549"/>
      <c r="F26" s="549"/>
      <c r="G26" s="550"/>
      <c r="H26" s="240">
        <v>6.0000000000000001E-3</v>
      </c>
      <c r="I26" s="232">
        <f t="shared" si="0"/>
        <v>0</v>
      </c>
    </row>
    <row r="27" spans="2:11">
      <c r="B27" s="566" t="s">
        <v>9</v>
      </c>
      <c r="C27" s="609"/>
      <c r="D27" s="609"/>
      <c r="E27" s="609"/>
      <c r="F27" s="609"/>
      <c r="G27" s="610"/>
      <c r="H27" s="6">
        <f>SUM(H19:H26)</f>
        <v>0.3680000000000001</v>
      </c>
      <c r="I27" s="237">
        <f>SUM(I19:I26)</f>
        <v>0</v>
      </c>
    </row>
    <row r="28" spans="2:11">
      <c r="B28" s="75"/>
      <c r="H28" s="79"/>
      <c r="I28" s="76"/>
    </row>
    <row r="29" spans="2:11">
      <c r="B29" s="121" t="s">
        <v>23</v>
      </c>
      <c r="C29" s="614" t="s">
        <v>24</v>
      </c>
      <c r="D29" s="615"/>
      <c r="E29" s="615"/>
      <c r="F29" s="615"/>
      <c r="G29" s="616"/>
      <c r="H29" s="117" t="s">
        <v>12</v>
      </c>
      <c r="I29" s="122" t="s">
        <v>7</v>
      </c>
    </row>
    <row r="30" spans="2:11">
      <c r="B30" s="77">
        <v>1</v>
      </c>
      <c r="C30" s="631" t="s">
        <v>25</v>
      </c>
      <c r="D30" s="632"/>
      <c r="E30" s="632"/>
      <c r="F30" s="632"/>
      <c r="G30" s="633"/>
      <c r="H30" s="206">
        <f>ROUND(1/12,4)</f>
        <v>8.3299999999999999E-2</v>
      </c>
      <c r="I30" s="232">
        <f>ROUND($I$16*H30,2)</f>
        <v>0</v>
      </c>
    </row>
    <row r="31" spans="2:11">
      <c r="B31" s="77">
        <v>2</v>
      </c>
      <c r="C31" s="628" t="s">
        <v>26</v>
      </c>
      <c r="D31" s="629"/>
      <c r="E31" s="629"/>
      <c r="F31" s="629"/>
      <c r="G31" s="630"/>
      <c r="H31" s="214">
        <v>3.0249999999999999E-2</v>
      </c>
      <c r="I31" s="232">
        <f>ROUND($I$16*H31,2)</f>
        <v>0</v>
      </c>
    </row>
    <row r="32" spans="2:11">
      <c r="B32" s="77">
        <v>3</v>
      </c>
      <c r="C32" s="628" t="s">
        <v>27</v>
      </c>
      <c r="D32" s="629"/>
      <c r="E32" s="629"/>
      <c r="F32" s="629"/>
      <c r="G32" s="630"/>
      <c r="H32" s="215">
        <f>ROUND((H30+H31)*H27,4)</f>
        <v>4.1799999999999997E-2</v>
      </c>
      <c r="I32" s="232">
        <f>ROUND($I$16*H32,2)</f>
        <v>0</v>
      </c>
      <c r="K32" s="7"/>
    </row>
    <row r="33" spans="2:11">
      <c r="B33" s="566" t="s">
        <v>9</v>
      </c>
      <c r="C33" s="609"/>
      <c r="D33" s="609"/>
      <c r="E33" s="609"/>
      <c r="F33" s="609"/>
      <c r="G33" s="610"/>
      <c r="H33" s="6">
        <f>SUM(H30:H32)</f>
        <v>0.15534999999999999</v>
      </c>
      <c r="I33" s="123">
        <f>SUM(I30:I32)</f>
        <v>0</v>
      </c>
    </row>
    <row r="34" spans="2:11">
      <c r="B34" s="75"/>
      <c r="H34" s="79"/>
      <c r="I34" s="76"/>
    </row>
    <row r="35" spans="2:11">
      <c r="B35" s="121" t="s">
        <v>28</v>
      </c>
      <c r="C35" s="614" t="s">
        <v>29</v>
      </c>
      <c r="D35" s="615"/>
      <c r="E35" s="615"/>
      <c r="F35" s="615"/>
      <c r="G35" s="616"/>
      <c r="H35" s="117" t="s">
        <v>12</v>
      </c>
      <c r="I35" s="122" t="s">
        <v>7</v>
      </c>
    </row>
    <row r="36" spans="2:11">
      <c r="B36" s="77">
        <v>1</v>
      </c>
      <c r="C36" s="628" t="s">
        <v>30</v>
      </c>
      <c r="D36" s="629"/>
      <c r="E36" s="629"/>
      <c r="F36" s="629"/>
      <c r="G36" s="630"/>
      <c r="H36" s="233">
        <f>(1+(1/12)+(1/12)+(1/12/3))/12*0.05</f>
        <v>4.9768518518518512E-3</v>
      </c>
      <c r="I36" s="232">
        <f>ROUND($I$16*H36,2)</f>
        <v>0</v>
      </c>
      <c r="K36" s="8"/>
    </row>
    <row r="37" spans="2:11">
      <c r="B37" s="77">
        <v>2</v>
      </c>
      <c r="C37" s="631" t="s">
        <v>31</v>
      </c>
      <c r="D37" s="632"/>
      <c r="E37" s="632"/>
      <c r="F37" s="632"/>
      <c r="G37" s="633"/>
      <c r="H37" s="233">
        <f>H36*0.08</f>
        <v>3.9814814814814812E-4</v>
      </c>
      <c r="I37" s="232">
        <f>ROUND($I$16*H37,2)</f>
        <v>0</v>
      </c>
      <c r="K37" s="8"/>
    </row>
    <row r="38" spans="2:11">
      <c r="B38" s="77">
        <v>4</v>
      </c>
      <c r="C38" s="628" t="s">
        <v>32</v>
      </c>
      <c r="D38" s="629"/>
      <c r="E38" s="629"/>
      <c r="F38" s="629"/>
      <c r="G38" s="630"/>
      <c r="H38" s="234">
        <f>(7/30/12)*0.9</f>
        <v>1.7500000000000002E-2</v>
      </c>
      <c r="I38" s="232">
        <f>ROUND($I$13*H38,2)</f>
        <v>0</v>
      </c>
      <c r="K38" s="8"/>
    </row>
    <row r="39" spans="2:11">
      <c r="B39" s="77">
        <v>5</v>
      </c>
      <c r="C39" s="628" t="s">
        <v>33</v>
      </c>
      <c r="D39" s="629"/>
      <c r="E39" s="629"/>
      <c r="F39" s="629"/>
      <c r="G39" s="630"/>
      <c r="H39" s="234">
        <f>H38*$H$27</f>
        <v>6.4400000000000021E-3</v>
      </c>
      <c r="I39" s="232">
        <f>ROUND($I$16*H39,2)</f>
        <v>0</v>
      </c>
      <c r="K39" s="8"/>
    </row>
    <row r="40" spans="2:11">
      <c r="B40" s="77">
        <v>6</v>
      </c>
      <c r="C40" s="628" t="s">
        <v>102</v>
      </c>
      <c r="D40" s="629"/>
      <c r="E40" s="629"/>
      <c r="F40" s="629"/>
      <c r="G40" s="630"/>
      <c r="H40" s="234">
        <v>0.04</v>
      </c>
      <c r="I40" s="232">
        <f>ROUND($I$16*H40,2)</f>
        <v>0</v>
      </c>
      <c r="K40" s="8"/>
    </row>
    <row r="41" spans="2:11">
      <c r="B41" s="589" t="s">
        <v>9</v>
      </c>
      <c r="C41" s="615"/>
      <c r="D41" s="615"/>
      <c r="E41" s="615"/>
      <c r="F41" s="615"/>
      <c r="G41" s="616"/>
      <c r="H41" s="148">
        <f>SUM(H36:H40)</f>
        <v>6.9315000000000002E-2</v>
      </c>
      <c r="I41" s="149">
        <f>SUM(I36:I40)</f>
        <v>0</v>
      </c>
      <c r="K41" s="8"/>
    </row>
    <row r="42" spans="2:11">
      <c r="B42" s="75"/>
      <c r="H42" s="79"/>
      <c r="I42" s="130"/>
      <c r="K42" s="8"/>
    </row>
    <row r="43" spans="2:11">
      <c r="B43" s="566" t="s">
        <v>72</v>
      </c>
      <c r="C43" s="609"/>
      <c r="D43" s="609"/>
      <c r="E43" s="609"/>
      <c r="F43" s="609"/>
      <c r="G43" s="609"/>
      <c r="H43" s="610"/>
      <c r="I43" s="123">
        <f>I16+I27+I33+I41</f>
        <v>0</v>
      </c>
      <c r="J43" s="3"/>
      <c r="K43" s="8"/>
    </row>
    <row r="44" spans="2:11">
      <c r="B44" s="84"/>
      <c r="C44" s="85"/>
      <c r="D44" s="85"/>
      <c r="E44" s="85"/>
      <c r="F44" s="85"/>
      <c r="G44" s="85"/>
      <c r="H44" s="85"/>
      <c r="I44" s="86"/>
      <c r="K44" s="8"/>
    </row>
    <row r="45" spans="2:11">
      <c r="B45" s="570" t="s">
        <v>45</v>
      </c>
      <c r="C45" s="571"/>
      <c r="D45" s="571"/>
      <c r="E45" s="571"/>
      <c r="F45" s="571"/>
      <c r="G45" s="571"/>
      <c r="H45" s="571"/>
      <c r="I45" s="572"/>
      <c r="K45" s="8"/>
    </row>
    <row r="46" spans="2:11">
      <c r="B46" s="75"/>
      <c r="H46" s="68"/>
      <c r="I46" s="76"/>
    </row>
    <row r="47" spans="2:11">
      <c r="B47" s="121" t="s">
        <v>5</v>
      </c>
      <c r="C47" s="614" t="s">
        <v>46</v>
      </c>
      <c r="D47" s="615"/>
      <c r="E47" s="615"/>
      <c r="F47" s="615"/>
      <c r="G47" s="615"/>
      <c r="H47" s="638"/>
      <c r="I47" s="122" t="s">
        <v>7</v>
      </c>
    </row>
    <row r="48" spans="2:11">
      <c r="B48" s="77">
        <v>1</v>
      </c>
      <c r="C48" s="631" t="s">
        <v>50</v>
      </c>
      <c r="D48" s="632"/>
      <c r="E48" s="632"/>
      <c r="F48" s="632"/>
      <c r="G48" s="632"/>
      <c r="H48" s="351">
        <v>0</v>
      </c>
      <c r="I48" s="230">
        <f>(I43)*H48</f>
        <v>0</v>
      </c>
      <c r="J48" s="15"/>
      <c r="K48" s="8"/>
    </row>
    <row r="49" spans="2:12">
      <c r="B49" s="77">
        <v>2</v>
      </c>
      <c r="C49" s="631" t="s">
        <v>51</v>
      </c>
      <c r="D49" s="632"/>
      <c r="E49" s="632"/>
      <c r="F49" s="632"/>
      <c r="G49" s="632"/>
      <c r="H49" s="351">
        <v>0</v>
      </c>
      <c r="I49" s="230">
        <f>(I43+I48)*H49</f>
        <v>0</v>
      </c>
      <c r="J49" s="15"/>
      <c r="K49" s="8"/>
    </row>
    <row r="50" spans="2:12">
      <c r="B50" s="75"/>
      <c r="C50" s="82"/>
      <c r="D50" s="82"/>
      <c r="E50" s="82"/>
      <c r="F50" s="82"/>
      <c r="G50" s="82"/>
      <c r="H50"/>
      <c r="I50" s="130"/>
      <c r="K50" s="8"/>
      <c r="L50" s="223"/>
    </row>
    <row r="51" spans="2:12">
      <c r="B51" s="580" t="s">
        <v>73</v>
      </c>
      <c r="C51" s="553"/>
      <c r="D51" s="553"/>
      <c r="E51" s="553"/>
      <c r="F51" s="553"/>
      <c r="G51" s="553"/>
      <c r="H51" s="553"/>
      <c r="I51" s="135">
        <f>SUM(I48:I49)</f>
        <v>0</v>
      </c>
      <c r="K51" s="8"/>
    </row>
    <row r="52" spans="2:12">
      <c r="B52" s="84"/>
      <c r="C52" s="85"/>
      <c r="D52" s="85"/>
      <c r="E52" s="85"/>
      <c r="F52" s="85"/>
      <c r="G52" s="85"/>
      <c r="H52" s="85"/>
      <c r="I52" s="86"/>
      <c r="K52" s="8"/>
    </row>
    <row r="53" spans="2:12">
      <c r="B53" s="570" t="s">
        <v>58</v>
      </c>
      <c r="C53" s="571"/>
      <c r="D53" s="571"/>
      <c r="E53" s="571"/>
      <c r="F53" s="571"/>
      <c r="G53" s="571"/>
      <c r="H53" s="571"/>
      <c r="I53" s="572"/>
      <c r="K53" s="8"/>
    </row>
    <row r="54" spans="2:12">
      <c r="B54" s="75"/>
      <c r="H54" s="68"/>
      <c r="I54" s="76"/>
      <c r="K54" s="8"/>
    </row>
    <row r="55" spans="2:12">
      <c r="B55" s="121" t="s">
        <v>5</v>
      </c>
      <c r="C55" s="614" t="s">
        <v>59</v>
      </c>
      <c r="D55" s="615"/>
      <c r="E55" s="615"/>
      <c r="F55" s="615"/>
      <c r="G55" s="616"/>
      <c r="H55" s="117" t="s">
        <v>12</v>
      </c>
      <c r="I55" s="122" t="s">
        <v>7</v>
      </c>
      <c r="K55" s="8"/>
    </row>
    <row r="56" spans="2:12">
      <c r="B56" s="77">
        <v>1</v>
      </c>
      <c r="C56" s="548" t="s">
        <v>60</v>
      </c>
      <c r="D56" s="549"/>
      <c r="E56" s="549"/>
      <c r="F56" s="549"/>
      <c r="G56" s="550"/>
      <c r="H56" s="240">
        <v>7.5999999999999998E-2</v>
      </c>
      <c r="I56" s="232">
        <f>$I$60/$H$60*H56</f>
        <v>0</v>
      </c>
      <c r="K56" s="8"/>
    </row>
    <row r="57" spans="2:12">
      <c r="B57" s="77">
        <v>2</v>
      </c>
      <c r="C57" s="548" t="s">
        <v>61</v>
      </c>
      <c r="D57" s="549"/>
      <c r="E57" s="549"/>
      <c r="F57" s="549"/>
      <c r="G57" s="550"/>
      <c r="H57" s="240">
        <v>1.6500000000000001E-2</v>
      </c>
      <c r="I57" s="232">
        <f>$I$60/$H$60*H57</f>
        <v>0</v>
      </c>
      <c r="K57" s="8"/>
    </row>
    <row r="58" spans="2:12">
      <c r="B58" s="77">
        <v>3</v>
      </c>
      <c r="C58" s="548" t="s">
        <v>62</v>
      </c>
      <c r="D58" s="549"/>
      <c r="E58" s="549"/>
      <c r="F58" s="549"/>
      <c r="G58" s="550"/>
      <c r="H58" s="240">
        <v>0.05</v>
      </c>
      <c r="I58" s="232">
        <f>$I$60/$H$60*H58</f>
        <v>0</v>
      </c>
      <c r="K58" s="8"/>
    </row>
    <row r="59" spans="2:12">
      <c r="B59" s="169">
        <v>4</v>
      </c>
      <c r="C59" s="548" t="s">
        <v>197</v>
      </c>
      <c r="D59" s="549"/>
      <c r="E59" s="549"/>
      <c r="F59" s="549"/>
      <c r="G59" s="550"/>
      <c r="H59" s="240">
        <v>0</v>
      </c>
      <c r="I59" s="232">
        <f>$I$60/$H$60*H59</f>
        <v>0</v>
      </c>
      <c r="K59" s="8"/>
    </row>
    <row r="60" spans="2:12">
      <c r="B60" s="573" t="s">
        <v>9</v>
      </c>
      <c r="C60" s="634"/>
      <c r="D60" s="634"/>
      <c r="E60" s="634"/>
      <c r="F60" s="634"/>
      <c r="G60" s="635"/>
      <c r="H60" s="137">
        <f>SUM(H56:H59)</f>
        <v>0.14250000000000002</v>
      </c>
      <c r="I60" s="135">
        <f>ROUND(((I43+I51)*$H$60)/(1-$H$60),2)</f>
        <v>0</v>
      </c>
      <c r="K60" s="8"/>
    </row>
    <row r="61" spans="2:12">
      <c r="B61" s="75"/>
      <c r="H61" s="68"/>
      <c r="I61" s="76"/>
      <c r="K61" s="8"/>
    </row>
    <row r="62" spans="2:12">
      <c r="B62" s="573" t="s">
        <v>74</v>
      </c>
      <c r="C62" s="634"/>
      <c r="D62" s="634"/>
      <c r="E62" s="634"/>
      <c r="F62" s="634"/>
      <c r="G62" s="634"/>
      <c r="H62" s="635"/>
      <c r="I62" s="228">
        <f>I60</f>
        <v>0</v>
      </c>
      <c r="K62" s="8"/>
    </row>
    <row r="63" spans="2:12">
      <c r="B63" s="75"/>
      <c r="H63" s="68"/>
      <c r="I63" s="76"/>
      <c r="K63" s="8"/>
    </row>
    <row r="64" spans="2:12">
      <c r="B64" s="570" t="s">
        <v>65</v>
      </c>
      <c r="C64" s="571"/>
      <c r="D64" s="571"/>
      <c r="E64" s="571"/>
      <c r="F64" s="571"/>
      <c r="G64" s="571"/>
      <c r="H64" s="571"/>
      <c r="I64" s="572"/>
      <c r="K64" s="8"/>
    </row>
    <row r="65" spans="2:13">
      <c r="B65" s="75"/>
      <c r="H65" s="68"/>
      <c r="I65" s="76"/>
      <c r="K65" s="8"/>
    </row>
    <row r="66" spans="2:13">
      <c r="B66" s="573" t="s">
        <v>75</v>
      </c>
      <c r="C66" s="634"/>
      <c r="D66" s="634"/>
      <c r="E66" s="634"/>
      <c r="F66" s="634"/>
      <c r="G66" s="634"/>
      <c r="H66" s="635"/>
      <c r="I66" s="228">
        <f>I43+I51+I62</f>
        <v>0</v>
      </c>
      <c r="K66" s="8"/>
      <c r="M66" s="13"/>
    </row>
    <row r="67" spans="2:13">
      <c r="B67" s="81"/>
      <c r="C67" s="82"/>
      <c r="D67" s="82"/>
      <c r="E67" s="82"/>
      <c r="F67" s="82"/>
      <c r="G67" s="82"/>
      <c r="H67" s="83"/>
      <c r="I67" s="130"/>
      <c r="K67" s="8"/>
    </row>
    <row r="68" spans="2:13">
      <c r="B68" s="657" t="s">
        <v>76</v>
      </c>
      <c r="C68" s="658"/>
      <c r="D68" s="658"/>
      <c r="E68" s="658"/>
      <c r="F68" s="658"/>
      <c r="G68" s="658"/>
      <c r="H68" s="658"/>
      <c r="I68" s="228">
        <f>I66*20</f>
        <v>0</v>
      </c>
      <c r="K68" s="8"/>
    </row>
    <row r="69" spans="2:13">
      <c r="B69" s="75"/>
      <c r="H69" s="68"/>
      <c r="I69" s="130"/>
    </row>
    <row r="70" spans="2:13" ht="15.75" thickBot="1">
      <c r="B70" s="581" t="s">
        <v>109</v>
      </c>
      <c r="C70" s="582"/>
      <c r="D70" s="582"/>
      <c r="E70" s="582"/>
      <c r="F70" s="582"/>
      <c r="G70" s="582"/>
      <c r="H70" s="582"/>
      <c r="I70" s="235">
        <f>I68*1</f>
        <v>0</v>
      </c>
    </row>
    <row r="71" spans="2:13">
      <c r="E71" s="493"/>
      <c r="F71" s="493"/>
      <c r="G71" s="493"/>
      <c r="H71" s="493"/>
      <c r="I71" s="493"/>
    </row>
    <row r="72" spans="2:13" ht="18">
      <c r="E72" s="494"/>
      <c r="F72" s="494"/>
      <c r="G72" s="495"/>
      <c r="H72" s="495"/>
      <c r="I72" s="495"/>
    </row>
    <row r="73" spans="2:13">
      <c r="B73" s="496"/>
      <c r="C73" s="496"/>
      <c r="D73" s="496"/>
      <c r="E73" s="496"/>
      <c r="F73" s="496"/>
      <c r="G73" s="496"/>
    </row>
  </sheetData>
  <sheetProtection password="DFA0" sheet="1" objects="1" scenarios="1" selectLockedCells="1"/>
  <mergeCells count="54">
    <mergeCell ref="E71:F71"/>
    <mergeCell ref="G71:I71"/>
    <mergeCell ref="E72:F72"/>
    <mergeCell ref="G72:I72"/>
    <mergeCell ref="B73:G73"/>
    <mergeCell ref="B70:H70"/>
    <mergeCell ref="B51:H51"/>
    <mergeCell ref="B53:I53"/>
    <mergeCell ref="C55:G55"/>
    <mergeCell ref="C56:G56"/>
    <mergeCell ref="C57:G57"/>
    <mergeCell ref="C58:G58"/>
    <mergeCell ref="B60:G60"/>
    <mergeCell ref="B62:H62"/>
    <mergeCell ref="B64:I64"/>
    <mergeCell ref="B66:H66"/>
    <mergeCell ref="B68:H68"/>
    <mergeCell ref="C59:G59"/>
    <mergeCell ref="C47:H47"/>
    <mergeCell ref="C48:G48"/>
    <mergeCell ref="C36:G36"/>
    <mergeCell ref="C37:G37"/>
    <mergeCell ref="C38:G38"/>
    <mergeCell ref="C39:G39"/>
    <mergeCell ref="C40:G40"/>
    <mergeCell ref="C49:G49"/>
    <mergeCell ref="C35:G35"/>
    <mergeCell ref="C21:G21"/>
    <mergeCell ref="C22:G22"/>
    <mergeCell ref="C23:G23"/>
    <mergeCell ref="C24:G24"/>
    <mergeCell ref="C26:G26"/>
    <mergeCell ref="B27:G27"/>
    <mergeCell ref="C29:G29"/>
    <mergeCell ref="C30:G30"/>
    <mergeCell ref="C31:G31"/>
    <mergeCell ref="C32:G32"/>
    <mergeCell ref="B33:G33"/>
    <mergeCell ref="B41:G41"/>
    <mergeCell ref="B43:H43"/>
    <mergeCell ref="B45:I45"/>
    <mergeCell ref="B2:I2"/>
    <mergeCell ref="B5:I5"/>
    <mergeCell ref="C20:G20"/>
    <mergeCell ref="B6:I6"/>
    <mergeCell ref="B8:H8"/>
    <mergeCell ref="B10:I10"/>
    <mergeCell ref="C12:H12"/>
    <mergeCell ref="C13:H13"/>
    <mergeCell ref="C14:H14"/>
    <mergeCell ref="C15:H15"/>
    <mergeCell ref="B16:H16"/>
    <mergeCell ref="C18:G18"/>
    <mergeCell ref="C19:G19"/>
  </mergeCells>
  <pageMargins left="0.511811024" right="0.511811024" top="0.78740157499999996" bottom="0.78740157499999996" header="0.31496062000000002" footer="0.31496062000000002"/>
</worksheet>
</file>

<file path=xl/worksheets/sheet13.xml><?xml version="1.0" encoding="utf-8"?>
<worksheet xmlns="http://schemas.openxmlformats.org/spreadsheetml/2006/main" xmlns:r="http://schemas.openxmlformats.org/officeDocument/2006/relationships">
  <dimension ref="B1:M73"/>
  <sheetViews>
    <sheetView topLeftCell="A44" zoomScaleNormal="100" workbookViewId="0">
      <selection activeCell="H50" sqref="H50"/>
    </sheetView>
  </sheetViews>
  <sheetFormatPr defaultRowHeight="15"/>
  <cols>
    <col min="1" max="1" width="1.42578125" customWidth="1"/>
    <col min="2" max="2" width="4.140625" style="2" customWidth="1"/>
    <col min="3" max="3" width="46" customWidth="1"/>
    <col min="4" max="4" width="6.85546875" customWidth="1"/>
    <col min="5" max="5" width="5.42578125" customWidth="1"/>
    <col min="6" max="6" width="6.42578125" customWidth="1"/>
    <col min="7" max="7" width="9.5703125" customWidth="1"/>
    <col min="8" max="8" width="15.140625" style="5" customWidth="1"/>
    <col min="9" max="9" width="15.140625" style="3" customWidth="1"/>
  </cols>
  <sheetData>
    <row r="1" spans="2:9" ht="15.75" thickBot="1"/>
    <row r="2" spans="2:9">
      <c r="B2" s="611" t="s">
        <v>0</v>
      </c>
      <c r="C2" s="612"/>
      <c r="D2" s="612"/>
      <c r="E2" s="612"/>
      <c r="F2" s="612"/>
      <c r="G2" s="612"/>
      <c r="H2" s="612"/>
      <c r="I2" s="613"/>
    </row>
    <row r="3" spans="2:9">
      <c r="B3" s="67"/>
      <c r="H3" s="68"/>
      <c r="I3" s="69"/>
    </row>
    <row r="4" spans="2:9">
      <c r="B4" s="70"/>
      <c r="C4" s="71"/>
      <c r="D4" s="71"/>
      <c r="E4" s="71"/>
      <c r="F4" s="71"/>
      <c r="G4" s="71"/>
      <c r="H4" s="72"/>
      <c r="I4" s="73"/>
    </row>
    <row r="5" spans="2:9">
      <c r="B5" s="508" t="s">
        <v>90</v>
      </c>
      <c r="C5" s="509"/>
      <c r="D5" s="509"/>
      <c r="E5" s="509"/>
      <c r="F5" s="509"/>
      <c r="G5" s="509"/>
      <c r="H5" s="509"/>
      <c r="I5" s="510"/>
    </row>
    <row r="6" spans="2:9">
      <c r="B6" s="587" t="s">
        <v>234</v>
      </c>
      <c r="C6" s="514"/>
      <c r="D6" s="514"/>
      <c r="E6" s="514"/>
      <c r="F6" s="514"/>
      <c r="G6" s="514"/>
      <c r="H6" s="514"/>
      <c r="I6" s="588"/>
    </row>
    <row r="7" spans="2:9">
      <c r="B7" s="70"/>
      <c r="C7" s="71"/>
      <c r="D7" s="71"/>
      <c r="E7" s="71"/>
      <c r="F7" s="71"/>
      <c r="G7" s="71"/>
      <c r="H7" s="72"/>
      <c r="I7" s="73"/>
    </row>
    <row r="8" spans="2:9">
      <c r="B8" s="566" t="s">
        <v>3</v>
      </c>
      <c r="C8" s="609"/>
      <c r="D8" s="609"/>
      <c r="E8" s="609"/>
      <c r="F8" s="609"/>
      <c r="G8" s="609"/>
      <c r="H8" s="610"/>
      <c r="I8" s="74">
        <f>'6 - Supervisor'!I11</f>
        <v>0</v>
      </c>
    </row>
    <row r="9" spans="2:9">
      <c r="B9" s="508" t="s">
        <v>240</v>
      </c>
      <c r="C9" s="509"/>
      <c r="D9" s="509"/>
      <c r="E9" s="509"/>
      <c r="F9" s="509"/>
      <c r="G9" s="509"/>
      <c r="H9" s="509"/>
      <c r="I9" s="146">
        <f>I8*20%</f>
        <v>0</v>
      </c>
    </row>
    <row r="10" spans="2:9">
      <c r="B10" s="75"/>
      <c r="H10" s="68"/>
      <c r="I10" s="76"/>
    </row>
    <row r="11" spans="2:9">
      <c r="B11" s="570" t="s">
        <v>4</v>
      </c>
      <c r="C11" s="571"/>
      <c r="D11" s="571"/>
      <c r="E11" s="571"/>
      <c r="F11" s="571"/>
      <c r="G11" s="571"/>
      <c r="H11" s="571"/>
      <c r="I11" s="572"/>
    </row>
    <row r="12" spans="2:9">
      <c r="B12" s="75"/>
      <c r="H12" s="68"/>
      <c r="I12" s="76"/>
    </row>
    <row r="13" spans="2:9">
      <c r="B13" s="121" t="s">
        <v>5</v>
      </c>
      <c r="C13" s="614" t="s">
        <v>6</v>
      </c>
      <c r="D13" s="615"/>
      <c r="E13" s="615"/>
      <c r="F13" s="615"/>
      <c r="G13" s="615"/>
      <c r="H13" s="616"/>
      <c r="I13" s="122" t="s">
        <v>7</v>
      </c>
    </row>
    <row r="14" spans="2:9">
      <c r="B14" s="77">
        <v>1</v>
      </c>
      <c r="C14" s="639" t="s">
        <v>69</v>
      </c>
      <c r="D14" s="640"/>
      <c r="E14" s="640"/>
      <c r="F14" s="640"/>
      <c r="G14" s="640"/>
      <c r="H14" s="641"/>
      <c r="I14" s="239">
        <f>(I8+I9)/220</f>
        <v>0</v>
      </c>
    </row>
    <row r="15" spans="2:9">
      <c r="B15" s="141">
        <v>2</v>
      </c>
      <c r="C15" s="639" t="s">
        <v>70</v>
      </c>
      <c r="D15" s="640"/>
      <c r="E15" s="640"/>
      <c r="F15" s="640"/>
      <c r="G15" s="640"/>
      <c r="H15" s="641"/>
      <c r="I15" s="232">
        <f>I14*0.5</f>
        <v>0</v>
      </c>
    </row>
    <row r="16" spans="2:9">
      <c r="B16" s="77">
        <v>3</v>
      </c>
      <c r="C16" s="639" t="s">
        <v>71</v>
      </c>
      <c r="D16" s="640"/>
      <c r="E16" s="640"/>
      <c r="F16" s="640"/>
      <c r="G16" s="640"/>
      <c r="H16" s="641"/>
      <c r="I16" s="232">
        <f>((I14+I15)*(5/25))</f>
        <v>0</v>
      </c>
    </row>
    <row r="17" spans="2:9">
      <c r="B17" s="566" t="s">
        <v>9</v>
      </c>
      <c r="C17" s="609"/>
      <c r="D17" s="609"/>
      <c r="E17" s="609"/>
      <c r="F17" s="609"/>
      <c r="G17" s="609"/>
      <c r="H17" s="610"/>
      <c r="I17" s="123">
        <f>SUM(I14:I16)</f>
        <v>0</v>
      </c>
    </row>
    <row r="18" spans="2:9">
      <c r="B18" s="75"/>
      <c r="H18" s="79"/>
      <c r="I18" s="76"/>
    </row>
    <row r="19" spans="2:9">
      <c r="B19" s="121" t="s">
        <v>10</v>
      </c>
      <c r="C19" s="614" t="s">
        <v>11</v>
      </c>
      <c r="D19" s="615"/>
      <c r="E19" s="615"/>
      <c r="F19" s="615"/>
      <c r="G19" s="616"/>
      <c r="H19" s="117" t="s">
        <v>12</v>
      </c>
      <c r="I19" s="122" t="s">
        <v>7</v>
      </c>
    </row>
    <row r="20" spans="2:9">
      <c r="B20" s="77">
        <v>1</v>
      </c>
      <c r="C20" s="548" t="s">
        <v>13</v>
      </c>
      <c r="D20" s="549"/>
      <c r="E20" s="549"/>
      <c r="F20" s="549"/>
      <c r="G20" s="550"/>
      <c r="H20" s="240">
        <v>0.2</v>
      </c>
      <c r="I20" s="232">
        <f>ROUND($I$17*H20,2)</f>
        <v>0</v>
      </c>
    </row>
    <row r="21" spans="2:9">
      <c r="B21" s="77">
        <v>2</v>
      </c>
      <c r="C21" s="548" t="s">
        <v>14</v>
      </c>
      <c r="D21" s="549"/>
      <c r="E21" s="549"/>
      <c r="F21" s="549"/>
      <c r="G21" s="550"/>
      <c r="H21" s="240">
        <v>1.4999999999999999E-2</v>
      </c>
      <c r="I21" s="232">
        <f t="shared" ref="I21:I27" si="0">ROUND($I$17*H21,2)</f>
        <v>0</v>
      </c>
    </row>
    <row r="22" spans="2:9">
      <c r="B22" s="77">
        <v>3</v>
      </c>
      <c r="C22" s="548" t="s">
        <v>15</v>
      </c>
      <c r="D22" s="549"/>
      <c r="E22" s="549"/>
      <c r="F22" s="549"/>
      <c r="G22" s="550"/>
      <c r="H22" s="240">
        <v>0.01</v>
      </c>
      <c r="I22" s="232">
        <f t="shared" si="0"/>
        <v>0</v>
      </c>
    </row>
    <row r="23" spans="2:9">
      <c r="B23" s="77">
        <v>4</v>
      </c>
      <c r="C23" s="548" t="s">
        <v>16</v>
      </c>
      <c r="D23" s="549"/>
      <c r="E23" s="549"/>
      <c r="F23" s="549"/>
      <c r="G23" s="550"/>
      <c r="H23" s="240">
        <v>2E-3</v>
      </c>
      <c r="I23" s="232">
        <f t="shared" si="0"/>
        <v>0</v>
      </c>
    </row>
    <row r="24" spans="2:9">
      <c r="B24" s="77">
        <v>5</v>
      </c>
      <c r="C24" s="548" t="s">
        <v>17</v>
      </c>
      <c r="D24" s="549"/>
      <c r="E24" s="549"/>
      <c r="F24" s="549"/>
      <c r="G24" s="550"/>
      <c r="H24" s="240">
        <v>2.5000000000000001E-2</v>
      </c>
      <c r="I24" s="232">
        <f t="shared" si="0"/>
        <v>0</v>
      </c>
    </row>
    <row r="25" spans="2:9">
      <c r="B25" s="77">
        <v>6</v>
      </c>
      <c r="C25" s="548" t="s">
        <v>18</v>
      </c>
      <c r="D25" s="549"/>
      <c r="E25" s="549"/>
      <c r="F25" s="549"/>
      <c r="G25" s="550"/>
      <c r="H25" s="240">
        <v>0.08</v>
      </c>
      <c r="I25" s="232">
        <f t="shared" si="0"/>
        <v>0</v>
      </c>
    </row>
    <row r="26" spans="2:9">
      <c r="B26" s="77">
        <v>7</v>
      </c>
      <c r="C26" s="1" t="s">
        <v>19</v>
      </c>
      <c r="D26" s="302" t="s">
        <v>20</v>
      </c>
      <c r="E26" s="303">
        <v>0.03</v>
      </c>
      <c r="F26" s="302" t="s">
        <v>21</v>
      </c>
      <c r="G26" s="304">
        <v>1</v>
      </c>
      <c r="H26" s="240">
        <f>E26*G26</f>
        <v>0.03</v>
      </c>
      <c r="I26" s="232">
        <f t="shared" si="0"/>
        <v>0</v>
      </c>
    </row>
    <row r="27" spans="2:9">
      <c r="B27" s="77">
        <v>8</v>
      </c>
      <c r="C27" s="548" t="s">
        <v>22</v>
      </c>
      <c r="D27" s="549"/>
      <c r="E27" s="549"/>
      <c r="F27" s="549"/>
      <c r="G27" s="550"/>
      <c r="H27" s="240">
        <v>6.0000000000000001E-3</v>
      </c>
      <c r="I27" s="232">
        <f t="shared" si="0"/>
        <v>0</v>
      </c>
    </row>
    <row r="28" spans="2:9">
      <c r="B28" s="566" t="s">
        <v>9</v>
      </c>
      <c r="C28" s="609"/>
      <c r="D28" s="609"/>
      <c r="E28" s="609"/>
      <c r="F28" s="609"/>
      <c r="G28" s="610"/>
      <c r="H28" s="6">
        <f>SUM(H20:H27)</f>
        <v>0.3680000000000001</v>
      </c>
      <c r="I28" s="123">
        <f>SUM(I20:I27)</f>
        <v>0</v>
      </c>
    </row>
    <row r="29" spans="2:9">
      <c r="B29" s="75"/>
      <c r="H29" s="79"/>
      <c r="I29" s="76"/>
    </row>
    <row r="30" spans="2:9">
      <c r="B30" s="121" t="s">
        <v>23</v>
      </c>
      <c r="C30" s="614" t="s">
        <v>24</v>
      </c>
      <c r="D30" s="615"/>
      <c r="E30" s="615"/>
      <c r="F30" s="615"/>
      <c r="G30" s="616"/>
      <c r="H30" s="117" t="s">
        <v>12</v>
      </c>
      <c r="I30" s="122" t="s">
        <v>7</v>
      </c>
    </row>
    <row r="31" spans="2:9">
      <c r="B31" s="77">
        <v>1</v>
      </c>
      <c r="C31" s="631" t="s">
        <v>25</v>
      </c>
      <c r="D31" s="632"/>
      <c r="E31" s="632"/>
      <c r="F31" s="632"/>
      <c r="G31" s="633"/>
      <c r="H31" s="206">
        <f>ROUND(1/12,4)</f>
        <v>8.3299999999999999E-2</v>
      </c>
      <c r="I31" s="232">
        <f>ROUND($I$17*H31,2)</f>
        <v>0</v>
      </c>
    </row>
    <row r="32" spans="2:9">
      <c r="B32" s="77">
        <v>2</v>
      </c>
      <c r="C32" s="628" t="s">
        <v>26</v>
      </c>
      <c r="D32" s="629"/>
      <c r="E32" s="629"/>
      <c r="F32" s="629"/>
      <c r="G32" s="630"/>
      <c r="H32" s="214">
        <v>3.0249999999999999E-2</v>
      </c>
      <c r="I32" s="232">
        <f>ROUND($I$17*H32,2)</f>
        <v>0</v>
      </c>
    </row>
    <row r="33" spans="2:11">
      <c r="B33" s="77">
        <v>3</v>
      </c>
      <c r="C33" s="628" t="s">
        <v>27</v>
      </c>
      <c r="D33" s="629"/>
      <c r="E33" s="629"/>
      <c r="F33" s="629"/>
      <c r="G33" s="630"/>
      <c r="H33" s="215">
        <f>ROUND((H31+H32)*H28,4)</f>
        <v>4.1799999999999997E-2</v>
      </c>
      <c r="I33" s="232">
        <f>ROUND($I$17*H33,2)</f>
        <v>0</v>
      </c>
      <c r="K33" s="7"/>
    </row>
    <row r="34" spans="2:11">
      <c r="B34" s="566" t="s">
        <v>9</v>
      </c>
      <c r="C34" s="609"/>
      <c r="D34" s="609"/>
      <c r="E34" s="609"/>
      <c r="F34" s="609"/>
      <c r="G34" s="610"/>
      <c r="H34" s="6">
        <f>SUM(H31:H33)</f>
        <v>0.15534999999999999</v>
      </c>
      <c r="I34" s="123">
        <f>SUM(I31:I33)</f>
        <v>0</v>
      </c>
    </row>
    <row r="35" spans="2:11">
      <c r="B35" s="75"/>
      <c r="H35" s="79"/>
      <c r="I35" s="76"/>
    </row>
    <row r="36" spans="2:11">
      <c r="B36" s="121" t="s">
        <v>28</v>
      </c>
      <c r="C36" s="614" t="s">
        <v>29</v>
      </c>
      <c r="D36" s="615"/>
      <c r="E36" s="615"/>
      <c r="F36" s="615"/>
      <c r="G36" s="616"/>
      <c r="H36" s="117" t="s">
        <v>12</v>
      </c>
      <c r="I36" s="122" t="s">
        <v>7</v>
      </c>
    </row>
    <row r="37" spans="2:11">
      <c r="B37" s="77">
        <v>1</v>
      </c>
      <c r="C37" s="628" t="s">
        <v>30</v>
      </c>
      <c r="D37" s="629"/>
      <c r="E37" s="629"/>
      <c r="F37" s="629"/>
      <c r="G37" s="630"/>
      <c r="H37" s="233">
        <f>(1+(1/12)+(1/12)+(1/12/3))/12*0.05</f>
        <v>4.9768518518518512E-3</v>
      </c>
      <c r="I37" s="232">
        <f>ROUND($I$17*H37,2)</f>
        <v>0</v>
      </c>
      <c r="K37" s="8"/>
    </row>
    <row r="38" spans="2:11">
      <c r="B38" s="77">
        <v>2</v>
      </c>
      <c r="C38" s="631" t="s">
        <v>31</v>
      </c>
      <c r="D38" s="632"/>
      <c r="E38" s="632"/>
      <c r="F38" s="632"/>
      <c r="G38" s="633"/>
      <c r="H38" s="233">
        <f>H37*0.08</f>
        <v>3.9814814814814812E-4</v>
      </c>
      <c r="I38" s="232">
        <f>ROUND($I$17*H38,2)</f>
        <v>0</v>
      </c>
      <c r="K38" s="8"/>
    </row>
    <row r="39" spans="2:11">
      <c r="B39" s="77">
        <v>4</v>
      </c>
      <c r="C39" s="628" t="s">
        <v>32</v>
      </c>
      <c r="D39" s="629"/>
      <c r="E39" s="629"/>
      <c r="F39" s="629"/>
      <c r="G39" s="630"/>
      <c r="H39" s="234">
        <f>(7/30/12)*0.9</f>
        <v>1.7500000000000002E-2</v>
      </c>
      <c r="I39" s="232">
        <f>ROUND($I$17*H39,2)</f>
        <v>0</v>
      </c>
      <c r="K39" s="8"/>
    </row>
    <row r="40" spans="2:11">
      <c r="B40" s="77">
        <v>5</v>
      </c>
      <c r="C40" s="628" t="s">
        <v>33</v>
      </c>
      <c r="D40" s="629"/>
      <c r="E40" s="629"/>
      <c r="F40" s="629"/>
      <c r="G40" s="630"/>
      <c r="H40" s="234">
        <f>H39*$H$27</f>
        <v>1.0500000000000002E-4</v>
      </c>
      <c r="I40" s="232">
        <f>ROUND($I$17*H40,2)</f>
        <v>0</v>
      </c>
      <c r="K40" s="8"/>
    </row>
    <row r="41" spans="2:11">
      <c r="B41" s="77">
        <v>6</v>
      </c>
      <c r="C41" s="628" t="s">
        <v>102</v>
      </c>
      <c r="D41" s="629"/>
      <c r="E41" s="629"/>
      <c r="F41" s="629"/>
      <c r="G41" s="630"/>
      <c r="H41" s="234">
        <v>0.04</v>
      </c>
      <c r="I41" s="232">
        <f>ROUND($I$17*H41,2)</f>
        <v>0</v>
      </c>
      <c r="K41" s="8"/>
    </row>
    <row r="42" spans="2:11">
      <c r="B42" s="566" t="s">
        <v>9</v>
      </c>
      <c r="C42" s="609"/>
      <c r="D42" s="609"/>
      <c r="E42" s="609"/>
      <c r="F42" s="609"/>
      <c r="G42" s="610"/>
      <c r="H42" s="6">
        <f>SUM(H37:H41)</f>
        <v>6.2980000000000008E-2</v>
      </c>
      <c r="I42" s="123">
        <f>SUM(I37:I41)</f>
        <v>0</v>
      </c>
      <c r="K42" s="8"/>
    </row>
    <row r="43" spans="2:11">
      <c r="B43" s="75"/>
      <c r="H43" s="79"/>
      <c r="I43" s="76"/>
      <c r="K43" s="8"/>
    </row>
    <row r="44" spans="2:11">
      <c r="B44" s="566" t="s">
        <v>79</v>
      </c>
      <c r="C44" s="609"/>
      <c r="D44" s="609"/>
      <c r="E44" s="609"/>
      <c r="F44" s="609"/>
      <c r="G44" s="609"/>
      <c r="H44" s="610"/>
      <c r="I44" s="123">
        <f>I17+I28+I34+I42</f>
        <v>0</v>
      </c>
      <c r="K44" s="8"/>
    </row>
    <row r="45" spans="2:11">
      <c r="B45" s="84"/>
      <c r="C45" s="85"/>
      <c r="D45" s="85"/>
      <c r="E45" s="85"/>
      <c r="F45" s="85"/>
      <c r="G45" s="85"/>
      <c r="H45" s="85"/>
      <c r="I45" s="86"/>
      <c r="K45" s="8"/>
    </row>
    <row r="46" spans="2:11">
      <c r="B46" s="570" t="s">
        <v>45</v>
      </c>
      <c r="C46" s="571"/>
      <c r="D46" s="571"/>
      <c r="E46" s="571"/>
      <c r="F46" s="571"/>
      <c r="G46" s="571"/>
      <c r="H46" s="571"/>
      <c r="I46" s="572"/>
      <c r="K46" s="8"/>
    </row>
    <row r="47" spans="2:11">
      <c r="B47" s="75"/>
      <c r="H47" s="68"/>
      <c r="I47" s="76"/>
      <c r="K47" s="8"/>
    </row>
    <row r="48" spans="2:11">
      <c r="B48" s="121" t="s">
        <v>5</v>
      </c>
      <c r="C48" s="614" t="s">
        <v>46</v>
      </c>
      <c r="D48" s="615"/>
      <c r="E48" s="615"/>
      <c r="F48" s="615"/>
      <c r="G48" s="615"/>
      <c r="H48" s="638"/>
      <c r="I48" s="122" t="s">
        <v>7</v>
      </c>
      <c r="K48" s="8"/>
    </row>
    <row r="49" spans="2:11">
      <c r="B49" s="77">
        <v>1</v>
      </c>
      <c r="C49" s="631" t="s">
        <v>50</v>
      </c>
      <c r="D49" s="632"/>
      <c r="E49" s="632"/>
      <c r="F49" s="632"/>
      <c r="G49" s="632"/>
      <c r="H49" s="351">
        <v>0</v>
      </c>
      <c r="I49" s="230">
        <f>(I44)*H49</f>
        <v>0</v>
      </c>
      <c r="K49" s="8"/>
    </row>
    <row r="50" spans="2:11">
      <c r="B50" s="77">
        <v>2</v>
      </c>
      <c r="C50" s="631" t="s">
        <v>51</v>
      </c>
      <c r="D50" s="632"/>
      <c r="E50" s="632"/>
      <c r="F50" s="632"/>
      <c r="G50" s="632"/>
      <c r="H50" s="351">
        <v>0</v>
      </c>
      <c r="I50" s="230">
        <f>(I44+I49)*H50</f>
        <v>0</v>
      </c>
      <c r="K50" s="8"/>
    </row>
    <row r="51" spans="2:11">
      <c r="B51" s="75"/>
      <c r="C51" s="82"/>
      <c r="D51" s="82"/>
      <c r="E51" s="82"/>
      <c r="F51" s="82"/>
      <c r="G51" s="82"/>
      <c r="H51"/>
      <c r="I51" s="130"/>
      <c r="K51" s="8"/>
    </row>
    <row r="52" spans="2:11">
      <c r="B52" s="508" t="s">
        <v>87</v>
      </c>
      <c r="C52" s="509"/>
      <c r="D52" s="509"/>
      <c r="E52" s="509"/>
      <c r="F52" s="509"/>
      <c r="G52" s="509"/>
      <c r="H52" s="509"/>
      <c r="I52" s="123">
        <f>SUM(I49:I50)</f>
        <v>0</v>
      </c>
      <c r="K52" s="8"/>
    </row>
    <row r="53" spans="2:11">
      <c r="B53" s="84"/>
      <c r="C53" s="85"/>
      <c r="D53" s="85"/>
      <c r="E53" s="85"/>
      <c r="F53" s="85"/>
      <c r="G53" s="85"/>
      <c r="H53" s="85"/>
      <c r="I53" s="86"/>
      <c r="K53" s="8"/>
    </row>
    <row r="54" spans="2:11">
      <c r="B54" s="570" t="s">
        <v>58</v>
      </c>
      <c r="C54" s="571"/>
      <c r="D54" s="571"/>
      <c r="E54" s="571"/>
      <c r="F54" s="571"/>
      <c r="G54" s="571"/>
      <c r="H54" s="571"/>
      <c r="I54" s="572"/>
      <c r="K54" s="8"/>
    </row>
    <row r="55" spans="2:11">
      <c r="B55" s="75"/>
      <c r="H55" s="68"/>
      <c r="I55" s="76"/>
      <c r="K55" s="8"/>
    </row>
    <row r="56" spans="2:11">
      <c r="B56" s="121" t="s">
        <v>5</v>
      </c>
      <c r="C56" s="614" t="s">
        <v>59</v>
      </c>
      <c r="D56" s="615"/>
      <c r="E56" s="615"/>
      <c r="F56" s="615"/>
      <c r="G56" s="616"/>
      <c r="H56" s="117" t="s">
        <v>12</v>
      </c>
      <c r="I56" s="122" t="s">
        <v>7</v>
      </c>
      <c r="K56" s="8"/>
    </row>
    <row r="57" spans="2:11">
      <c r="B57" s="77">
        <v>1</v>
      </c>
      <c r="C57" s="548" t="s">
        <v>60</v>
      </c>
      <c r="D57" s="549"/>
      <c r="E57" s="549"/>
      <c r="F57" s="549"/>
      <c r="G57" s="550"/>
      <c r="H57" s="240">
        <v>7.5999999999999998E-2</v>
      </c>
      <c r="I57" s="232">
        <f>$I$61/$H$61*H57</f>
        <v>0</v>
      </c>
      <c r="K57" s="8"/>
    </row>
    <row r="58" spans="2:11">
      <c r="B58" s="77">
        <v>2</v>
      </c>
      <c r="C58" s="548" t="s">
        <v>61</v>
      </c>
      <c r="D58" s="549"/>
      <c r="E58" s="549"/>
      <c r="F58" s="549"/>
      <c r="G58" s="550"/>
      <c r="H58" s="240">
        <v>1.6500000000000001E-2</v>
      </c>
      <c r="I58" s="232">
        <f>$I$61/$H$61*H58</f>
        <v>0</v>
      </c>
      <c r="K58" s="8"/>
    </row>
    <row r="59" spans="2:11">
      <c r="B59" s="77">
        <v>3</v>
      </c>
      <c r="C59" s="548" t="s">
        <v>62</v>
      </c>
      <c r="D59" s="549"/>
      <c r="E59" s="549"/>
      <c r="F59" s="549"/>
      <c r="G59" s="550"/>
      <c r="H59" s="240">
        <v>0.05</v>
      </c>
      <c r="I59" s="232">
        <f>$I$61/$H$61*H59</f>
        <v>0</v>
      </c>
      <c r="K59" s="8"/>
    </row>
    <row r="60" spans="2:11">
      <c r="B60" s="169">
        <v>4</v>
      </c>
      <c r="C60" s="548" t="s">
        <v>197</v>
      </c>
      <c r="D60" s="549"/>
      <c r="E60" s="549"/>
      <c r="F60" s="549"/>
      <c r="G60" s="550"/>
      <c r="H60" s="240">
        <v>0</v>
      </c>
      <c r="I60" s="232">
        <f>$I$61/$H$61*H60</f>
        <v>0</v>
      </c>
      <c r="K60" s="8"/>
    </row>
    <row r="61" spans="2:11">
      <c r="B61" s="566" t="s">
        <v>9</v>
      </c>
      <c r="C61" s="609"/>
      <c r="D61" s="609"/>
      <c r="E61" s="609"/>
      <c r="F61" s="609"/>
      <c r="G61" s="610"/>
      <c r="H61" s="4">
        <f>SUM(H57:H60)</f>
        <v>0.14250000000000002</v>
      </c>
      <c r="I61" s="123">
        <f>ROUND(((I44+I52)*$H$61)/(1-$H$61),2)</f>
        <v>0</v>
      </c>
      <c r="K61" s="8"/>
    </row>
    <row r="62" spans="2:11">
      <c r="B62" s="75"/>
      <c r="H62" s="68"/>
      <c r="I62" s="130"/>
      <c r="K62" s="8"/>
    </row>
    <row r="63" spans="2:11">
      <c r="B63" s="573" t="s">
        <v>88</v>
      </c>
      <c r="C63" s="634"/>
      <c r="D63" s="634"/>
      <c r="E63" s="634"/>
      <c r="F63" s="634"/>
      <c r="G63" s="634"/>
      <c r="H63" s="635"/>
      <c r="I63" s="228">
        <f>I61</f>
        <v>0</v>
      </c>
      <c r="K63" s="8"/>
    </row>
    <row r="64" spans="2:11">
      <c r="B64" s="75"/>
      <c r="H64" s="68"/>
      <c r="I64" s="76"/>
      <c r="K64" s="8"/>
    </row>
    <row r="65" spans="2:13">
      <c r="B65" s="570" t="s">
        <v>65</v>
      </c>
      <c r="C65" s="571"/>
      <c r="D65" s="571"/>
      <c r="E65" s="571"/>
      <c r="F65" s="571"/>
      <c r="G65" s="571"/>
      <c r="H65" s="571"/>
      <c r="I65" s="572"/>
      <c r="K65" s="8"/>
    </row>
    <row r="66" spans="2:13">
      <c r="B66" s="75"/>
      <c r="H66" s="68"/>
      <c r="I66" s="76"/>
      <c r="K66" s="8"/>
    </row>
    <row r="67" spans="2:13">
      <c r="B67" s="573" t="s">
        <v>89</v>
      </c>
      <c r="C67" s="634"/>
      <c r="D67" s="634"/>
      <c r="E67" s="634"/>
      <c r="F67" s="634"/>
      <c r="G67" s="634"/>
      <c r="H67" s="635"/>
      <c r="I67" s="228">
        <f>I44+I52+I63</f>
        <v>0</v>
      </c>
      <c r="K67" s="8"/>
      <c r="M67" s="13"/>
    </row>
    <row r="68" spans="2:13">
      <c r="B68" s="81"/>
      <c r="C68" s="82"/>
      <c r="D68" s="82"/>
      <c r="E68" s="82"/>
      <c r="F68" s="82"/>
      <c r="G68" s="82"/>
      <c r="H68" s="83"/>
      <c r="I68" s="130"/>
      <c r="K68" s="8"/>
    </row>
    <row r="69" spans="2:13" ht="15.75" thickBot="1">
      <c r="B69" s="636" t="s">
        <v>92</v>
      </c>
      <c r="C69" s="637"/>
      <c r="D69" s="637"/>
      <c r="E69" s="637"/>
      <c r="F69" s="637"/>
      <c r="G69" s="637"/>
      <c r="H69" s="637"/>
      <c r="I69" s="235">
        <f>I67*20</f>
        <v>0</v>
      </c>
      <c r="K69" s="8"/>
    </row>
    <row r="71" spans="2:13">
      <c r="E71" s="493"/>
      <c r="F71" s="493"/>
      <c r="G71" s="493"/>
      <c r="H71" s="493"/>
      <c r="I71" s="493"/>
    </row>
    <row r="72" spans="2:13" ht="18">
      <c r="E72" s="494"/>
      <c r="F72" s="494"/>
      <c r="G72" s="495"/>
      <c r="H72" s="495"/>
      <c r="I72" s="495"/>
    </row>
    <row r="73" spans="2:13">
      <c r="B73" s="496"/>
      <c r="C73" s="496"/>
      <c r="D73" s="496"/>
      <c r="E73" s="496"/>
      <c r="F73" s="496"/>
      <c r="G73" s="496"/>
    </row>
  </sheetData>
  <sheetProtection password="DFA0" sheet="1" objects="1" scenarios="1" selectLockedCells="1"/>
  <mergeCells count="54">
    <mergeCell ref="E71:F71"/>
    <mergeCell ref="G71:I71"/>
    <mergeCell ref="E72:F72"/>
    <mergeCell ref="G72:I72"/>
    <mergeCell ref="C59:G59"/>
    <mergeCell ref="B61:G61"/>
    <mergeCell ref="B63:H63"/>
    <mergeCell ref="B65:I65"/>
    <mergeCell ref="B67:H67"/>
    <mergeCell ref="C60:G60"/>
    <mergeCell ref="C40:G40"/>
    <mergeCell ref="C41:G41"/>
    <mergeCell ref="B42:G42"/>
    <mergeCell ref="B44:H44"/>
    <mergeCell ref="B69:H69"/>
    <mergeCell ref="B46:I46"/>
    <mergeCell ref="C48:H48"/>
    <mergeCell ref="B52:H52"/>
    <mergeCell ref="B54:I54"/>
    <mergeCell ref="C56:G56"/>
    <mergeCell ref="C57:G57"/>
    <mergeCell ref="C58:G58"/>
    <mergeCell ref="C49:G49"/>
    <mergeCell ref="C50:G50"/>
    <mergeCell ref="C36:G36"/>
    <mergeCell ref="C37:G37"/>
    <mergeCell ref="C38:G38"/>
    <mergeCell ref="C39:G39"/>
    <mergeCell ref="C30:G30"/>
    <mergeCell ref="C31:G31"/>
    <mergeCell ref="C32:G32"/>
    <mergeCell ref="C33:G33"/>
    <mergeCell ref="B34:G34"/>
    <mergeCell ref="C23:G23"/>
    <mergeCell ref="C24:G24"/>
    <mergeCell ref="C25:G25"/>
    <mergeCell ref="C27:G27"/>
    <mergeCell ref="B28:G28"/>
    <mergeCell ref="B73:G73"/>
    <mergeCell ref="B2:I2"/>
    <mergeCell ref="B5:I5"/>
    <mergeCell ref="B6:I6"/>
    <mergeCell ref="B8:H8"/>
    <mergeCell ref="B9:H9"/>
    <mergeCell ref="B11:I11"/>
    <mergeCell ref="C13:H13"/>
    <mergeCell ref="C14:H14"/>
    <mergeCell ref="C15:H15"/>
    <mergeCell ref="C16:H16"/>
    <mergeCell ref="B17:H17"/>
    <mergeCell ref="C19:G19"/>
    <mergeCell ref="C20:G20"/>
    <mergeCell ref="C21:G21"/>
    <mergeCell ref="C22:G22"/>
  </mergeCells>
  <pageMargins left="0.511811024" right="0.511811024" top="0.78740157499999996" bottom="0.78740157499999996" header="0.31496062000000002" footer="0.31496062000000002"/>
  <pageSetup paperSize="9" scale="83" orientation="portrait" r:id="rId1"/>
  <rowBreaks count="1" manualBreakCount="1">
    <brk id="53" max="8" man="1"/>
  </rowBreaks>
  <colBreaks count="1" manualBreakCount="1">
    <brk id="9" max="1048575" man="1"/>
  </colBreaks>
</worksheet>
</file>

<file path=xl/worksheets/sheet14.xml><?xml version="1.0" encoding="utf-8"?>
<worksheet xmlns="http://schemas.openxmlformats.org/spreadsheetml/2006/main" xmlns:r="http://schemas.openxmlformats.org/officeDocument/2006/relationships">
  <dimension ref="A1:I35"/>
  <sheetViews>
    <sheetView zoomScaleNormal="100" workbookViewId="0">
      <selection activeCell="C7" sqref="C7"/>
    </sheetView>
  </sheetViews>
  <sheetFormatPr defaultColWidth="9.140625" defaultRowHeight="15"/>
  <cols>
    <col min="1" max="1" width="12" style="7" customWidth="1"/>
    <col min="2" max="2" width="35.85546875" style="7" customWidth="1"/>
    <col min="3" max="3" width="20.7109375" style="7" customWidth="1"/>
    <col min="4" max="4" width="15.28515625" style="7" customWidth="1"/>
    <col min="5" max="5" width="9.140625" style="7"/>
    <col min="6" max="6" width="13" style="7" customWidth="1"/>
    <col min="7" max="7" width="45.85546875" style="7" customWidth="1"/>
    <col min="8" max="8" width="15.42578125" style="7" customWidth="1"/>
    <col min="9" max="9" width="15.28515625" style="7" customWidth="1"/>
    <col min="10" max="16384" width="9.140625" style="7"/>
  </cols>
  <sheetData>
    <row r="1" spans="1:9" ht="42" customHeight="1">
      <c r="A1" s="661" t="s">
        <v>93</v>
      </c>
      <c r="B1" s="662"/>
      <c r="C1" s="662"/>
      <c r="D1" s="662"/>
      <c r="E1" s="662"/>
      <c r="F1" s="662"/>
      <c r="G1" s="662"/>
      <c r="H1" s="662"/>
      <c r="I1" s="663"/>
    </row>
    <row r="2" spans="1:9" ht="15.75" thickBot="1">
      <c r="A2" s="55"/>
      <c r="B2" s="56"/>
      <c r="C2" s="56"/>
      <c r="D2" s="57"/>
      <c r="E2" s="56"/>
      <c r="F2" s="56"/>
      <c r="G2" s="56"/>
      <c r="H2" s="56"/>
      <c r="I2" s="58"/>
    </row>
    <row r="3" spans="1:9" ht="15.75" thickBot="1">
      <c r="A3" s="664" t="s">
        <v>94</v>
      </c>
      <c r="B3" s="665"/>
      <c r="C3" s="665"/>
      <c r="D3" s="665"/>
      <c r="E3" s="665"/>
      <c r="F3" s="665"/>
      <c r="G3" s="665"/>
      <c r="H3" s="665"/>
      <c r="I3" s="666"/>
    </row>
    <row r="4" spans="1:9">
      <c r="A4" s="49"/>
      <c r="D4" s="50"/>
      <c r="E4" s="50"/>
      <c r="F4" s="50"/>
      <c r="I4" s="51"/>
    </row>
    <row r="5" spans="1:9" ht="61.5" customHeight="1">
      <c r="A5" s="669" t="s">
        <v>175</v>
      </c>
      <c r="B5" s="670"/>
      <c r="C5" s="670"/>
      <c r="D5" s="671"/>
      <c r="E5" s="59"/>
      <c r="F5" s="672" t="s">
        <v>176</v>
      </c>
      <c r="G5" s="673"/>
      <c r="H5" s="673"/>
      <c r="I5" s="674"/>
    </row>
    <row r="6" spans="1:9" ht="36" customHeight="1" thickBot="1">
      <c r="A6" s="43" t="s">
        <v>95</v>
      </c>
      <c r="B6" s="44" t="s">
        <v>96</v>
      </c>
      <c r="C6" s="44" t="s">
        <v>97</v>
      </c>
      <c r="D6" s="45" t="s">
        <v>98</v>
      </c>
      <c r="E6" s="42"/>
      <c r="F6" s="43" t="s">
        <v>95</v>
      </c>
      <c r="G6" s="44" t="s">
        <v>96</v>
      </c>
      <c r="H6" s="46" t="s">
        <v>97</v>
      </c>
      <c r="I6" s="45" t="s">
        <v>98</v>
      </c>
    </row>
    <row r="7" spans="1:9" ht="35.25" customHeight="1">
      <c r="A7" s="60">
        <v>2</v>
      </c>
      <c r="B7" s="28" t="s">
        <v>118</v>
      </c>
      <c r="C7" s="34">
        <v>0</v>
      </c>
      <c r="D7" s="35">
        <f t="shared" ref="D7:D18" si="0">A7*C7</f>
        <v>0</v>
      </c>
      <c r="E7" s="33"/>
      <c r="F7" s="27">
        <v>3</v>
      </c>
      <c r="G7" s="28" t="s">
        <v>124</v>
      </c>
      <c r="H7" s="34">
        <v>0</v>
      </c>
      <c r="I7" s="61">
        <f t="shared" ref="I7:I13" si="1">F7*H7</f>
        <v>0</v>
      </c>
    </row>
    <row r="8" spans="1:9" ht="38.25" customHeight="1">
      <c r="A8" s="62">
        <v>4</v>
      </c>
      <c r="B8" s="30" t="s">
        <v>119</v>
      </c>
      <c r="C8" s="36">
        <v>0</v>
      </c>
      <c r="D8" s="37">
        <f t="shared" si="0"/>
        <v>0</v>
      </c>
      <c r="E8" s="33"/>
      <c r="F8" s="26">
        <v>4</v>
      </c>
      <c r="G8" s="29" t="s">
        <v>125</v>
      </c>
      <c r="H8" s="36">
        <v>0</v>
      </c>
      <c r="I8" s="63">
        <f t="shared" si="1"/>
        <v>0</v>
      </c>
    </row>
    <row r="9" spans="1:9" ht="45.75" customHeight="1">
      <c r="A9" s="62">
        <v>4</v>
      </c>
      <c r="B9" s="30" t="s">
        <v>120</v>
      </c>
      <c r="C9" s="36">
        <v>0</v>
      </c>
      <c r="D9" s="37">
        <f t="shared" si="0"/>
        <v>0</v>
      </c>
      <c r="E9" s="33"/>
      <c r="F9" s="26">
        <v>4</v>
      </c>
      <c r="G9" s="28" t="s">
        <v>126</v>
      </c>
      <c r="H9" s="36">
        <v>0</v>
      </c>
      <c r="I9" s="63">
        <f t="shared" si="1"/>
        <v>0</v>
      </c>
    </row>
    <row r="10" spans="1:9" ht="78" customHeight="1">
      <c r="A10" s="62">
        <v>2</v>
      </c>
      <c r="B10" s="30" t="s">
        <v>121</v>
      </c>
      <c r="C10" s="36">
        <v>0</v>
      </c>
      <c r="D10" s="37">
        <f t="shared" si="0"/>
        <v>0</v>
      </c>
      <c r="E10" s="33"/>
      <c r="F10" s="26">
        <v>3</v>
      </c>
      <c r="G10" s="30" t="s">
        <v>116</v>
      </c>
      <c r="H10" s="36">
        <v>0</v>
      </c>
      <c r="I10" s="63">
        <f t="shared" si="1"/>
        <v>0</v>
      </c>
    </row>
    <row r="11" spans="1:9" ht="63.75" customHeight="1">
      <c r="A11" s="62">
        <v>1</v>
      </c>
      <c r="B11" s="30" t="s">
        <v>122</v>
      </c>
      <c r="C11" s="36">
        <v>0</v>
      </c>
      <c r="D11" s="37">
        <f t="shared" si="0"/>
        <v>0</v>
      </c>
      <c r="E11" s="33"/>
      <c r="F11" s="26">
        <v>2</v>
      </c>
      <c r="G11" s="30" t="s">
        <v>117</v>
      </c>
      <c r="H11" s="36">
        <v>0</v>
      </c>
      <c r="I11" s="63">
        <f t="shared" si="1"/>
        <v>0</v>
      </c>
    </row>
    <row r="12" spans="1:9" ht="42" customHeight="1">
      <c r="A12" s="62">
        <v>2</v>
      </c>
      <c r="B12" s="30" t="s">
        <v>123</v>
      </c>
      <c r="C12" s="36">
        <v>0</v>
      </c>
      <c r="D12" s="37">
        <f t="shared" si="0"/>
        <v>0</v>
      </c>
      <c r="E12" s="33"/>
      <c r="F12" s="26">
        <v>2</v>
      </c>
      <c r="G12" s="30" t="s">
        <v>127</v>
      </c>
      <c r="H12" s="36">
        <v>0</v>
      </c>
      <c r="I12" s="63">
        <f t="shared" si="1"/>
        <v>0</v>
      </c>
    </row>
    <row r="13" spans="1:9" ht="33.75" customHeight="1">
      <c r="A13" s="62">
        <v>2</v>
      </c>
      <c r="B13" s="30" t="s">
        <v>110</v>
      </c>
      <c r="C13" s="36">
        <v>0</v>
      </c>
      <c r="D13" s="37">
        <f t="shared" si="0"/>
        <v>0</v>
      </c>
      <c r="E13" s="33"/>
      <c r="F13" s="26">
        <v>2</v>
      </c>
      <c r="G13" s="30" t="s">
        <v>115</v>
      </c>
      <c r="H13" s="36">
        <v>0</v>
      </c>
      <c r="I13" s="63">
        <f t="shared" si="1"/>
        <v>0</v>
      </c>
    </row>
    <row r="14" spans="1:9" ht="22.5" customHeight="1">
      <c r="A14" s="62">
        <v>5</v>
      </c>
      <c r="B14" s="30" t="s">
        <v>111</v>
      </c>
      <c r="C14" s="36">
        <v>0</v>
      </c>
      <c r="D14" s="37">
        <f t="shared" si="0"/>
        <v>0</v>
      </c>
      <c r="E14" s="33"/>
      <c r="F14" s="675" t="s">
        <v>99</v>
      </c>
      <c r="G14" s="676"/>
      <c r="H14" s="682">
        <f>SUM(I7:I13)</f>
        <v>0</v>
      </c>
      <c r="I14" s="683"/>
    </row>
    <row r="15" spans="1:9" ht="24" customHeight="1">
      <c r="A15" s="62">
        <v>2</v>
      </c>
      <c r="B15" s="30" t="s">
        <v>112</v>
      </c>
      <c r="C15" s="36">
        <v>0</v>
      </c>
      <c r="D15" s="37">
        <f t="shared" si="0"/>
        <v>0</v>
      </c>
      <c r="E15" s="33"/>
      <c r="F15" s="677" t="s">
        <v>133</v>
      </c>
      <c r="G15" s="677"/>
      <c r="H15" s="680">
        <f>H14/12</f>
        <v>0</v>
      </c>
      <c r="I15" s="684"/>
    </row>
    <row r="16" spans="1:9" ht="22.5" customHeight="1">
      <c r="A16" s="62">
        <v>2</v>
      </c>
      <c r="B16" s="30" t="s">
        <v>113</v>
      </c>
      <c r="C16" s="36">
        <v>0</v>
      </c>
      <c r="D16" s="37">
        <f t="shared" si="0"/>
        <v>0</v>
      </c>
      <c r="E16" s="33"/>
      <c r="F16" s="38"/>
      <c r="G16" s="39"/>
      <c r="H16" s="40"/>
      <c r="I16" s="64"/>
    </row>
    <row r="17" spans="1:9" ht="27" customHeight="1">
      <c r="A17" s="62">
        <v>1</v>
      </c>
      <c r="B17" s="30" t="s">
        <v>114</v>
      </c>
      <c r="C17" s="36">
        <v>0</v>
      </c>
      <c r="D17" s="37">
        <f t="shared" si="0"/>
        <v>0</v>
      </c>
      <c r="E17" s="33"/>
      <c r="F17" s="38"/>
      <c r="G17" s="39"/>
      <c r="H17" s="40"/>
      <c r="I17" s="64"/>
    </row>
    <row r="18" spans="1:9" ht="33" customHeight="1">
      <c r="A18" s="62">
        <v>2</v>
      </c>
      <c r="B18" s="41" t="s">
        <v>115</v>
      </c>
      <c r="C18" s="36">
        <v>0</v>
      </c>
      <c r="D18" s="37">
        <f t="shared" si="0"/>
        <v>0</v>
      </c>
      <c r="E18" s="33"/>
      <c r="F18" s="38"/>
      <c r="G18" s="39"/>
      <c r="H18" s="40"/>
      <c r="I18" s="64"/>
    </row>
    <row r="19" spans="1:9" ht="25.5" customHeight="1">
      <c r="A19" s="667" t="s">
        <v>99</v>
      </c>
      <c r="B19" s="668"/>
      <c r="C19" s="678">
        <f>SUM(D7:D18)</f>
        <v>0</v>
      </c>
      <c r="D19" s="679"/>
      <c r="E19" s="33"/>
      <c r="F19" s="38"/>
      <c r="G19" s="41"/>
      <c r="H19" s="40"/>
      <c r="I19" s="64"/>
    </row>
    <row r="20" spans="1:9" ht="29.25" customHeight="1">
      <c r="A20" s="667" t="s">
        <v>133</v>
      </c>
      <c r="B20" s="668"/>
      <c r="C20" s="680">
        <f>C19/12</f>
        <v>0</v>
      </c>
      <c r="D20" s="681"/>
      <c r="E20" s="33"/>
      <c r="F20" s="33"/>
      <c r="G20" s="33"/>
      <c r="H20" s="33"/>
      <c r="I20" s="65"/>
    </row>
    <row r="21" spans="1:9">
      <c r="A21" s="49"/>
      <c r="I21" s="51"/>
    </row>
    <row r="22" spans="1:9">
      <c r="A22" s="49"/>
      <c r="I22" s="51"/>
    </row>
    <row r="23" spans="1:9" ht="15.75" thickBot="1">
      <c r="A23" s="66"/>
      <c r="B23" s="53"/>
      <c r="C23" s="53"/>
      <c r="D23" s="53"/>
      <c r="E23" s="53"/>
      <c r="F23" s="53"/>
      <c r="G23" s="53"/>
      <c r="H23" s="53"/>
      <c r="I23" s="54"/>
    </row>
    <row r="24" spans="1:9" ht="43.5" customHeight="1" thickBot="1">
      <c r="A24" s="664" t="s">
        <v>100</v>
      </c>
      <c r="B24" s="665"/>
      <c r="C24" s="665"/>
      <c r="D24" s="665"/>
      <c r="E24" s="665"/>
      <c r="F24" s="665"/>
      <c r="G24" s="665"/>
      <c r="H24" s="665"/>
      <c r="I24" s="666"/>
    </row>
    <row r="25" spans="1:9">
      <c r="A25" s="49"/>
      <c r="D25" s="50"/>
      <c r="E25" s="50"/>
      <c r="F25" s="50"/>
      <c r="I25" s="51"/>
    </row>
    <row r="26" spans="1:9">
      <c r="A26" s="49"/>
      <c r="I26" s="51"/>
    </row>
    <row r="27" spans="1:9" ht="15.75" thickBot="1">
      <c r="A27" s="49"/>
      <c r="I27" s="51"/>
    </row>
    <row r="28" spans="1:9" ht="36.75" customHeight="1" thickBot="1">
      <c r="A28" s="161" t="s">
        <v>177</v>
      </c>
      <c r="B28" s="153" t="s">
        <v>101</v>
      </c>
      <c r="C28" s="659" t="s">
        <v>178</v>
      </c>
      <c r="D28" s="660"/>
      <c r="I28" s="51"/>
    </row>
    <row r="29" spans="1:9" ht="39" customHeight="1">
      <c r="A29" s="52">
        <v>1</v>
      </c>
      <c r="B29" s="47" t="s">
        <v>165</v>
      </c>
      <c r="C29" s="702">
        <v>0</v>
      </c>
      <c r="D29" s="703"/>
      <c r="G29" s="685" t="s">
        <v>135</v>
      </c>
      <c r="H29" s="687">
        <f>C31+D35</f>
        <v>0</v>
      </c>
      <c r="I29" s="688"/>
    </row>
    <row r="30" spans="1:9" ht="26.25" customHeight="1" thickBot="1">
      <c r="A30" s="667" t="s">
        <v>132</v>
      </c>
      <c r="B30" s="668"/>
      <c r="C30" s="682">
        <f>C29*12</f>
        <v>0</v>
      </c>
      <c r="D30" s="701"/>
      <c r="G30" s="686"/>
      <c r="H30" s="689"/>
      <c r="I30" s="690"/>
    </row>
    <row r="31" spans="1:9" ht="26.25" customHeight="1">
      <c r="A31" s="667" t="s">
        <v>133</v>
      </c>
      <c r="B31" s="668"/>
      <c r="C31" s="680">
        <f>C30/12</f>
        <v>0</v>
      </c>
      <c r="D31" s="681"/>
      <c r="I31" s="51"/>
    </row>
    <row r="32" spans="1:9" ht="15.75" thickBot="1">
      <c r="A32" s="49"/>
      <c r="I32" s="51"/>
    </row>
    <row r="33" spans="1:9" ht="45.75" customHeight="1" thickBot="1">
      <c r="A33" s="151" t="s">
        <v>95</v>
      </c>
      <c r="B33" s="153" t="s">
        <v>101</v>
      </c>
      <c r="C33" s="152" t="s">
        <v>128</v>
      </c>
      <c r="D33" s="150" t="s">
        <v>129</v>
      </c>
      <c r="E33" s="694" t="s">
        <v>131</v>
      </c>
      <c r="F33" s="695"/>
      <c r="I33" s="51"/>
    </row>
    <row r="34" spans="1:9" ht="34.5" customHeight="1" thickBot="1">
      <c r="A34" s="52">
        <v>1</v>
      </c>
      <c r="B34" s="47" t="s">
        <v>130</v>
      </c>
      <c r="C34" s="295">
        <v>0</v>
      </c>
      <c r="D34" s="48">
        <f>C34*A34</f>
        <v>0</v>
      </c>
      <c r="E34" s="696">
        <v>120</v>
      </c>
      <c r="F34" s="697"/>
      <c r="I34" s="51"/>
    </row>
    <row r="35" spans="1:9" ht="47.25" customHeight="1" thickBot="1">
      <c r="A35" s="691" t="s">
        <v>134</v>
      </c>
      <c r="B35" s="692"/>
      <c r="C35" s="693"/>
      <c r="D35" s="698">
        <f>(D34/E34)/25</f>
        <v>0</v>
      </c>
      <c r="E35" s="699"/>
      <c r="F35" s="700"/>
      <c r="G35" s="53"/>
      <c r="H35" s="53"/>
      <c r="I35" s="54"/>
    </row>
  </sheetData>
  <sheetProtection password="DFA0" sheet="1" objects="1" scenarios="1" selectLockedCells="1"/>
  <mergeCells count="25">
    <mergeCell ref="G29:G30"/>
    <mergeCell ref="H29:I30"/>
    <mergeCell ref="A35:C35"/>
    <mergeCell ref="A30:B30"/>
    <mergeCell ref="A31:B31"/>
    <mergeCell ref="E33:F33"/>
    <mergeCell ref="E34:F34"/>
    <mergeCell ref="D35:F35"/>
    <mergeCell ref="C30:D30"/>
    <mergeCell ref="C31:D31"/>
    <mergeCell ref="C29:D29"/>
    <mergeCell ref="C28:D28"/>
    <mergeCell ref="A1:I1"/>
    <mergeCell ref="A3:I3"/>
    <mergeCell ref="A24:I24"/>
    <mergeCell ref="A20:B20"/>
    <mergeCell ref="A5:D5"/>
    <mergeCell ref="F5:I5"/>
    <mergeCell ref="F14:G14"/>
    <mergeCell ref="F15:G15"/>
    <mergeCell ref="C19:D19"/>
    <mergeCell ref="C20:D20"/>
    <mergeCell ref="A19:B19"/>
    <mergeCell ref="H14:I14"/>
    <mergeCell ref="H15:I15"/>
  </mergeCells>
  <pageMargins left="0.51181102362204722" right="0.51181102362204722" top="0.78740157480314965" bottom="0.78740157480314965"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sheetPr>
    <tabColor theme="2" tint="-0.499984740745262"/>
  </sheetPr>
  <dimension ref="B1:M107"/>
  <sheetViews>
    <sheetView zoomScaleNormal="100" workbookViewId="0">
      <selection activeCell="H66" sqref="H66"/>
    </sheetView>
  </sheetViews>
  <sheetFormatPr defaultRowHeight="15"/>
  <cols>
    <col min="1" max="1" width="1.42578125" customWidth="1"/>
    <col min="2" max="2" width="4.140625" style="2" customWidth="1"/>
    <col min="3" max="3" width="46" customWidth="1"/>
    <col min="4" max="4" width="6.85546875" customWidth="1"/>
    <col min="5" max="5" width="8" customWidth="1"/>
    <col min="6" max="6" width="6.42578125" customWidth="1"/>
    <col min="7" max="7" width="8.85546875" customWidth="1"/>
    <col min="8" max="8" width="15.140625" style="5" customWidth="1"/>
    <col min="9" max="9" width="15.140625" style="3" customWidth="1"/>
    <col min="10" max="10" width="24.28515625" customWidth="1"/>
    <col min="11" max="11" width="10.140625" customWidth="1"/>
  </cols>
  <sheetData>
    <row r="1" spans="2:9" ht="39.75" customHeight="1" thickBot="1">
      <c r="B1" s="429" t="s">
        <v>170</v>
      </c>
      <c r="C1" s="429"/>
      <c r="D1" s="429"/>
      <c r="E1" s="429"/>
      <c r="F1" s="429"/>
      <c r="G1" s="429"/>
      <c r="H1" s="429"/>
      <c r="I1" s="429"/>
    </row>
    <row r="2" spans="2:9" s="243" customFormat="1" ht="30" customHeight="1">
      <c r="B2" s="451" t="s">
        <v>0</v>
      </c>
      <c r="C2" s="452"/>
      <c r="D2" s="452"/>
      <c r="E2" s="452"/>
      <c r="F2" s="452"/>
      <c r="G2" s="452"/>
      <c r="H2" s="452"/>
      <c r="I2" s="453"/>
    </row>
    <row r="3" spans="2:9" s="243" customFormat="1">
      <c r="B3" s="457"/>
      <c r="C3" s="458"/>
      <c r="D3" s="458"/>
      <c r="E3" s="458"/>
      <c r="F3" s="458"/>
      <c r="G3" s="458"/>
      <c r="H3" s="458"/>
      <c r="I3" s="459"/>
    </row>
    <row r="4" spans="2:9" s="243" customFormat="1">
      <c r="B4" s="439" t="s">
        <v>1</v>
      </c>
      <c r="C4" s="440"/>
      <c r="D4" s="440"/>
      <c r="E4" s="440"/>
      <c r="F4" s="440"/>
      <c r="G4" s="440"/>
      <c r="H4" s="440"/>
      <c r="I4" s="441"/>
    </row>
    <row r="5" spans="2:9" s="243" customFormat="1">
      <c r="B5" s="454" t="s">
        <v>184</v>
      </c>
      <c r="C5" s="455"/>
      <c r="D5" s="455"/>
      <c r="E5" s="455"/>
      <c r="F5" s="455"/>
      <c r="G5" s="455"/>
      <c r="H5" s="455"/>
      <c r="I5" s="456"/>
    </row>
    <row r="6" spans="2:9" s="243" customFormat="1">
      <c r="B6" s="439" t="s">
        <v>232</v>
      </c>
      <c r="C6" s="440"/>
      <c r="D6" s="440"/>
      <c r="E6" s="440"/>
      <c r="F6" s="440"/>
      <c r="G6" s="440"/>
      <c r="H6" s="440"/>
      <c r="I6" s="441"/>
    </row>
    <row r="7" spans="2:9" s="243" customFormat="1">
      <c r="B7" s="439" t="s">
        <v>2</v>
      </c>
      <c r="C7" s="440"/>
      <c r="D7" s="440"/>
      <c r="E7" s="440"/>
      <c r="F7" s="440"/>
      <c r="G7" s="440"/>
      <c r="H7" s="440"/>
      <c r="I7" s="441"/>
    </row>
    <row r="8" spans="2:9" s="243" customFormat="1">
      <c r="B8" s="442" t="s">
        <v>234</v>
      </c>
      <c r="C8" s="443"/>
      <c r="D8" s="443"/>
      <c r="E8" s="443"/>
      <c r="F8" s="443"/>
      <c r="G8" s="443"/>
      <c r="H8" s="443"/>
      <c r="I8" s="444"/>
    </row>
    <row r="9" spans="2:9" s="243" customFormat="1">
      <c r="B9" s="244"/>
      <c r="C9" s="245"/>
      <c r="D9" s="245"/>
      <c r="E9" s="245"/>
      <c r="F9" s="245"/>
      <c r="G9" s="245"/>
      <c r="H9" s="246"/>
      <c r="I9" s="247"/>
    </row>
    <row r="10" spans="2:9" s="243" customFormat="1">
      <c r="B10" s="445" t="s">
        <v>199</v>
      </c>
      <c r="C10" s="446"/>
      <c r="D10" s="446"/>
      <c r="E10" s="446"/>
      <c r="F10" s="446"/>
      <c r="G10" s="446"/>
      <c r="H10" s="447"/>
      <c r="I10" s="248">
        <v>0</v>
      </c>
    </row>
    <row r="11" spans="2:9" s="243" customFormat="1">
      <c r="B11" s="249"/>
      <c r="H11" s="250"/>
      <c r="I11" s="251"/>
    </row>
    <row r="12" spans="2:9" s="243" customFormat="1">
      <c r="B12" s="448" t="s">
        <v>4</v>
      </c>
      <c r="C12" s="449"/>
      <c r="D12" s="449"/>
      <c r="E12" s="449"/>
      <c r="F12" s="449"/>
      <c r="G12" s="449"/>
      <c r="H12" s="449"/>
      <c r="I12" s="450"/>
    </row>
    <row r="13" spans="2:9" s="243" customFormat="1">
      <c r="B13" s="249"/>
      <c r="H13" s="250"/>
      <c r="I13" s="251"/>
    </row>
    <row r="14" spans="2:9" s="243" customFormat="1">
      <c r="B14" s="252" t="s">
        <v>5</v>
      </c>
      <c r="C14" s="436" t="s">
        <v>6</v>
      </c>
      <c r="D14" s="437"/>
      <c r="E14" s="437"/>
      <c r="F14" s="437"/>
      <c r="G14" s="437"/>
      <c r="H14" s="438"/>
      <c r="I14" s="253" t="s">
        <v>7</v>
      </c>
    </row>
    <row r="15" spans="2:9" s="243" customFormat="1">
      <c r="B15" s="254">
        <v>1</v>
      </c>
      <c r="C15" s="430" t="s">
        <v>8</v>
      </c>
      <c r="D15" s="431"/>
      <c r="E15" s="431"/>
      <c r="F15" s="431"/>
      <c r="G15" s="431"/>
      <c r="H15" s="432"/>
      <c r="I15" s="255">
        <f>I10</f>
        <v>0</v>
      </c>
    </row>
    <row r="16" spans="2:9" s="243" customFormat="1" ht="39" customHeight="1">
      <c r="B16" s="256">
        <v>2</v>
      </c>
      <c r="C16" s="460" t="s">
        <v>198</v>
      </c>
      <c r="D16" s="461"/>
      <c r="E16" s="461"/>
      <c r="F16" s="461"/>
      <c r="G16" s="462"/>
      <c r="H16" s="257">
        <v>1945.67</v>
      </c>
      <c r="I16" s="258">
        <f>1945.67*0.4</f>
        <v>778.26800000000003</v>
      </c>
    </row>
    <row r="17" spans="2:9" s="243" customFormat="1" ht="23.25" customHeight="1">
      <c r="B17" s="256">
        <v>3</v>
      </c>
      <c r="C17" s="463" t="s">
        <v>192</v>
      </c>
      <c r="D17" s="464"/>
      <c r="E17" s="464"/>
      <c r="F17" s="464"/>
      <c r="G17" s="464"/>
      <c r="H17" s="465"/>
      <c r="I17" s="259">
        <f>ROUND((I16)*(5/25),2)</f>
        <v>155.65</v>
      </c>
    </row>
    <row r="18" spans="2:9" s="243" customFormat="1" ht="18" customHeight="1">
      <c r="B18" s="433" t="s">
        <v>9</v>
      </c>
      <c r="C18" s="434"/>
      <c r="D18" s="434"/>
      <c r="E18" s="434"/>
      <c r="F18" s="434"/>
      <c r="G18" s="434"/>
      <c r="H18" s="435"/>
      <c r="I18" s="260">
        <f>SUM(I15:I17)</f>
        <v>933.91800000000001</v>
      </c>
    </row>
    <row r="19" spans="2:9" s="243" customFormat="1">
      <c r="B19" s="249"/>
      <c r="H19" s="261"/>
      <c r="I19" s="251"/>
    </row>
    <row r="20" spans="2:9" s="243" customFormat="1">
      <c r="B20" s="252" t="s">
        <v>10</v>
      </c>
      <c r="C20" s="436" t="s">
        <v>11</v>
      </c>
      <c r="D20" s="437"/>
      <c r="E20" s="437"/>
      <c r="F20" s="437"/>
      <c r="G20" s="438"/>
      <c r="H20" s="124" t="s">
        <v>12</v>
      </c>
      <c r="I20" s="253" t="s">
        <v>7</v>
      </c>
    </row>
    <row r="21" spans="2:9" s="243" customFormat="1">
      <c r="B21" s="254">
        <v>1</v>
      </c>
      <c r="C21" s="466" t="s">
        <v>13</v>
      </c>
      <c r="D21" s="467"/>
      <c r="E21" s="467"/>
      <c r="F21" s="467"/>
      <c r="G21" s="468"/>
      <c r="H21" s="262">
        <v>0.2</v>
      </c>
      <c r="I21" s="263">
        <f>ROUND($I$18*H21,2)</f>
        <v>186.78</v>
      </c>
    </row>
    <row r="22" spans="2:9" s="243" customFormat="1">
      <c r="B22" s="254">
        <v>2</v>
      </c>
      <c r="C22" s="466" t="s">
        <v>14</v>
      </c>
      <c r="D22" s="467"/>
      <c r="E22" s="467"/>
      <c r="F22" s="467"/>
      <c r="G22" s="468"/>
      <c r="H22" s="262">
        <v>1.4999999999999999E-2</v>
      </c>
      <c r="I22" s="263">
        <f t="shared" ref="I22:I28" si="0">ROUND($I$18*H22,2)</f>
        <v>14.01</v>
      </c>
    </row>
    <row r="23" spans="2:9" s="243" customFormat="1">
      <c r="B23" s="254">
        <v>3</v>
      </c>
      <c r="C23" s="466" t="s">
        <v>15</v>
      </c>
      <c r="D23" s="467"/>
      <c r="E23" s="467"/>
      <c r="F23" s="467"/>
      <c r="G23" s="468"/>
      <c r="H23" s="262">
        <v>0.01</v>
      </c>
      <c r="I23" s="263">
        <f t="shared" si="0"/>
        <v>9.34</v>
      </c>
    </row>
    <row r="24" spans="2:9" s="243" customFormat="1">
      <c r="B24" s="254">
        <v>4</v>
      </c>
      <c r="C24" s="466" t="s">
        <v>16</v>
      </c>
      <c r="D24" s="467"/>
      <c r="E24" s="467"/>
      <c r="F24" s="467"/>
      <c r="G24" s="468"/>
      <c r="H24" s="262">
        <v>2E-3</v>
      </c>
      <c r="I24" s="263">
        <f t="shared" si="0"/>
        <v>1.87</v>
      </c>
    </row>
    <row r="25" spans="2:9" s="243" customFormat="1">
      <c r="B25" s="254">
        <v>5</v>
      </c>
      <c r="C25" s="466" t="s">
        <v>17</v>
      </c>
      <c r="D25" s="467"/>
      <c r="E25" s="467"/>
      <c r="F25" s="467"/>
      <c r="G25" s="468"/>
      <c r="H25" s="262">
        <v>2.5000000000000001E-2</v>
      </c>
      <c r="I25" s="263">
        <f t="shared" si="0"/>
        <v>23.35</v>
      </c>
    </row>
    <row r="26" spans="2:9" s="243" customFormat="1">
      <c r="B26" s="254">
        <v>6</v>
      </c>
      <c r="C26" s="466" t="s">
        <v>18</v>
      </c>
      <c r="D26" s="467"/>
      <c r="E26" s="467"/>
      <c r="F26" s="467"/>
      <c r="G26" s="468"/>
      <c r="H26" s="262">
        <v>0.08</v>
      </c>
      <c r="I26" s="263">
        <f t="shared" si="0"/>
        <v>74.709999999999994</v>
      </c>
    </row>
    <row r="27" spans="2:9" s="243" customFormat="1">
      <c r="B27" s="254">
        <v>7</v>
      </c>
      <c r="C27" s="264" t="s">
        <v>19</v>
      </c>
      <c r="D27" s="296" t="s">
        <v>20</v>
      </c>
      <c r="E27" s="297">
        <v>0.03</v>
      </c>
      <c r="F27" s="296" t="s">
        <v>21</v>
      </c>
      <c r="G27" s="298">
        <v>1</v>
      </c>
      <c r="H27" s="262">
        <f>E27*G27</f>
        <v>0.03</v>
      </c>
      <c r="I27" s="273">
        <f t="shared" si="0"/>
        <v>28.02</v>
      </c>
    </row>
    <row r="28" spans="2:9" s="243" customFormat="1">
      <c r="B28" s="254">
        <v>8</v>
      </c>
      <c r="C28" s="466" t="s">
        <v>22</v>
      </c>
      <c r="D28" s="467"/>
      <c r="E28" s="467"/>
      <c r="F28" s="467"/>
      <c r="G28" s="468"/>
      <c r="H28" s="262">
        <v>6.0000000000000001E-3</v>
      </c>
      <c r="I28" s="263">
        <f t="shared" si="0"/>
        <v>5.6</v>
      </c>
    </row>
    <row r="29" spans="2:9" s="243" customFormat="1">
      <c r="B29" s="433" t="s">
        <v>9</v>
      </c>
      <c r="C29" s="434"/>
      <c r="D29" s="434"/>
      <c r="E29" s="434"/>
      <c r="F29" s="434"/>
      <c r="G29" s="435"/>
      <c r="H29" s="136">
        <f>SUM(H21:H28)</f>
        <v>0.3680000000000001</v>
      </c>
      <c r="I29" s="260">
        <f>SUM(I21:I28)</f>
        <v>343.68</v>
      </c>
    </row>
    <row r="30" spans="2:9" s="243" customFormat="1">
      <c r="B30" s="249"/>
      <c r="H30" s="261"/>
      <c r="I30" s="251"/>
    </row>
    <row r="31" spans="2:9" s="243" customFormat="1">
      <c r="B31" s="252" t="s">
        <v>23</v>
      </c>
      <c r="C31" s="436" t="s">
        <v>24</v>
      </c>
      <c r="D31" s="437"/>
      <c r="E31" s="437"/>
      <c r="F31" s="437"/>
      <c r="G31" s="438"/>
      <c r="H31" s="124" t="s">
        <v>12</v>
      </c>
      <c r="I31" s="253" t="s">
        <v>7</v>
      </c>
    </row>
    <row r="32" spans="2:9" s="243" customFormat="1">
      <c r="B32" s="254">
        <v>1</v>
      </c>
      <c r="C32" s="469" t="s">
        <v>25</v>
      </c>
      <c r="D32" s="470"/>
      <c r="E32" s="470"/>
      <c r="F32" s="470"/>
      <c r="G32" s="471"/>
      <c r="H32" s="265">
        <f>ROUND(1/12,4)</f>
        <v>8.3299999999999999E-2</v>
      </c>
      <c r="I32" s="263">
        <f>ROUND($I$18*H32,2)</f>
        <v>77.8</v>
      </c>
    </row>
    <row r="33" spans="2:11" s="243" customFormat="1">
      <c r="B33" s="254">
        <v>2</v>
      </c>
      <c r="C33" s="469" t="s">
        <v>26</v>
      </c>
      <c r="D33" s="470"/>
      <c r="E33" s="470"/>
      <c r="F33" s="470"/>
      <c r="G33" s="471"/>
      <c r="H33" s="266">
        <v>3.0249999999999999E-2</v>
      </c>
      <c r="I33" s="263">
        <f>ROUND($I$18*H33,2)</f>
        <v>28.25</v>
      </c>
    </row>
    <row r="34" spans="2:11" s="243" customFormat="1">
      <c r="B34" s="254">
        <v>3</v>
      </c>
      <c r="C34" s="469" t="s">
        <v>27</v>
      </c>
      <c r="D34" s="470"/>
      <c r="E34" s="470"/>
      <c r="F34" s="470"/>
      <c r="G34" s="471"/>
      <c r="H34" s="265">
        <f>ROUND((H32+H33)*H29,4)</f>
        <v>4.1799999999999997E-2</v>
      </c>
      <c r="I34" s="263">
        <f>ROUND($I$18*H34,2)</f>
        <v>39.04</v>
      </c>
    </row>
    <row r="35" spans="2:11" s="243" customFormat="1">
      <c r="B35" s="433" t="s">
        <v>9</v>
      </c>
      <c r="C35" s="434"/>
      <c r="D35" s="434"/>
      <c r="E35" s="434"/>
      <c r="F35" s="434"/>
      <c r="G35" s="435"/>
      <c r="H35" s="136">
        <f>SUM(H32:H34)</f>
        <v>0.15534999999999999</v>
      </c>
      <c r="I35" s="260">
        <f>SUM(I32:I34)</f>
        <v>145.09</v>
      </c>
    </row>
    <row r="36" spans="2:11" s="243" customFormat="1">
      <c r="B36" s="249"/>
      <c r="H36" s="261"/>
      <c r="I36" s="251"/>
    </row>
    <row r="37" spans="2:11" s="243" customFormat="1">
      <c r="B37" s="252" t="s">
        <v>28</v>
      </c>
      <c r="C37" s="436" t="s">
        <v>29</v>
      </c>
      <c r="D37" s="437"/>
      <c r="E37" s="437"/>
      <c r="F37" s="437"/>
      <c r="G37" s="438"/>
      <c r="H37" s="124" t="s">
        <v>12</v>
      </c>
      <c r="I37" s="253" t="s">
        <v>7</v>
      </c>
    </row>
    <row r="38" spans="2:11" s="243" customFormat="1">
      <c r="B38" s="267">
        <v>1</v>
      </c>
      <c r="C38" s="472" t="s">
        <v>30</v>
      </c>
      <c r="D38" s="473"/>
      <c r="E38" s="473"/>
      <c r="F38" s="473"/>
      <c r="G38" s="474"/>
      <c r="H38" s="217">
        <f>(1+(1/12)+(1/12)+(1/12/3))/12*0.05</f>
        <v>4.9768518518518512E-3</v>
      </c>
      <c r="I38" s="263">
        <f>ROUND($I$18*H38,2)</f>
        <v>4.6500000000000004</v>
      </c>
      <c r="K38" s="268"/>
    </row>
    <row r="39" spans="2:11" s="243" customFormat="1">
      <c r="B39" s="267">
        <v>2</v>
      </c>
      <c r="C39" s="469" t="s">
        <v>31</v>
      </c>
      <c r="D39" s="470"/>
      <c r="E39" s="470"/>
      <c r="F39" s="470"/>
      <c r="G39" s="471"/>
      <c r="H39" s="217">
        <f>H38*0.08</f>
        <v>3.9814814814814812E-4</v>
      </c>
      <c r="I39" s="263">
        <f>ROUND($I$18*H39,2)</f>
        <v>0.37</v>
      </c>
      <c r="K39" s="268"/>
    </row>
    <row r="40" spans="2:11" s="243" customFormat="1">
      <c r="B40" s="267">
        <v>3</v>
      </c>
      <c r="C40" s="472" t="s">
        <v>32</v>
      </c>
      <c r="D40" s="473"/>
      <c r="E40" s="473"/>
      <c r="F40" s="473"/>
      <c r="G40" s="474"/>
      <c r="H40" s="217">
        <f>(7/30/12)*0.9</f>
        <v>1.7500000000000002E-2</v>
      </c>
      <c r="I40" s="263">
        <f>ROUND($I$18*H40,2)</f>
        <v>16.34</v>
      </c>
      <c r="K40" s="268"/>
    </row>
    <row r="41" spans="2:11" s="243" customFormat="1">
      <c r="B41" s="267">
        <v>4</v>
      </c>
      <c r="C41" s="472" t="s">
        <v>33</v>
      </c>
      <c r="D41" s="473"/>
      <c r="E41" s="473"/>
      <c r="F41" s="473"/>
      <c r="G41" s="474"/>
      <c r="H41" s="217">
        <f>H40*$H$29</f>
        <v>6.4400000000000021E-3</v>
      </c>
      <c r="I41" s="263">
        <f>ROUND($I$18*H41,2)</f>
        <v>6.01</v>
      </c>
      <c r="K41" s="268"/>
    </row>
    <row r="42" spans="2:11" s="243" customFormat="1">
      <c r="B42" s="267">
        <v>5</v>
      </c>
      <c r="C42" s="472" t="s">
        <v>102</v>
      </c>
      <c r="D42" s="473"/>
      <c r="E42" s="473"/>
      <c r="F42" s="473"/>
      <c r="G42" s="474"/>
      <c r="H42" s="217">
        <v>0.04</v>
      </c>
      <c r="I42" s="263">
        <f>ROUND($I$18*H42,2)</f>
        <v>37.36</v>
      </c>
      <c r="K42" s="268"/>
    </row>
    <row r="43" spans="2:11" s="243" customFormat="1">
      <c r="B43" s="433" t="s">
        <v>9</v>
      </c>
      <c r="C43" s="434"/>
      <c r="D43" s="434"/>
      <c r="E43" s="434"/>
      <c r="F43" s="434"/>
      <c r="G43" s="435"/>
      <c r="H43" s="136">
        <f>SUM(H38:H42)</f>
        <v>6.9315000000000002E-2</v>
      </c>
      <c r="I43" s="260">
        <f>SUM(I38:I42)</f>
        <v>64.72999999999999</v>
      </c>
      <c r="K43" s="268"/>
    </row>
    <row r="44" spans="2:11" s="243" customFormat="1">
      <c r="B44" s="269"/>
      <c r="H44" s="261"/>
      <c r="I44" s="251"/>
      <c r="K44" s="268"/>
    </row>
    <row r="45" spans="2:11" s="243" customFormat="1">
      <c r="B45" s="252" t="s">
        <v>34</v>
      </c>
      <c r="C45" s="436" t="s">
        <v>35</v>
      </c>
      <c r="D45" s="437"/>
      <c r="E45" s="437"/>
      <c r="F45" s="437"/>
      <c r="G45" s="438"/>
      <c r="H45" s="124"/>
      <c r="I45" s="253" t="s">
        <v>7</v>
      </c>
      <c r="K45" s="268"/>
    </row>
    <row r="46" spans="2:11" s="243" customFormat="1">
      <c r="B46" s="254">
        <v>1</v>
      </c>
      <c r="C46" s="472" t="s">
        <v>103</v>
      </c>
      <c r="D46" s="473"/>
      <c r="E46" s="473"/>
      <c r="F46" s="473"/>
      <c r="G46" s="473"/>
      <c r="H46" s="474"/>
      <c r="I46" s="270">
        <f>ROUND((I18*9.075%)+(I18*(9.075%)*H29),2)</f>
        <v>115.94</v>
      </c>
      <c r="K46" s="268"/>
    </row>
    <row r="47" spans="2:11" s="243" customFormat="1">
      <c r="B47" s="254">
        <v>2</v>
      </c>
      <c r="C47" s="469" t="s">
        <v>36</v>
      </c>
      <c r="D47" s="470"/>
      <c r="E47" s="470"/>
      <c r="F47" s="470"/>
      <c r="G47" s="470"/>
      <c r="H47" s="471"/>
      <c r="I47" s="270">
        <f>ROUND((1/30)/12*(I18+I35+I55+I46+I43+I29),2)</f>
        <v>4.45</v>
      </c>
      <c r="K47" s="268"/>
    </row>
    <row r="48" spans="2:11" s="243" customFormat="1">
      <c r="B48" s="254">
        <v>3</v>
      </c>
      <c r="C48" s="469" t="s">
        <v>37</v>
      </c>
      <c r="D48" s="470"/>
      <c r="E48" s="470"/>
      <c r="F48" s="470"/>
      <c r="G48" s="470"/>
      <c r="H48" s="471"/>
      <c r="I48" s="270">
        <f>ROUND((((1/30)*5)/12*(I18+I35+I43+I46+I55+I29)*0.015),2)</f>
        <v>0.33</v>
      </c>
      <c r="K48" s="268"/>
    </row>
    <row r="49" spans="2:11" s="243" customFormat="1">
      <c r="B49" s="254">
        <v>4</v>
      </c>
      <c r="C49" s="469" t="s">
        <v>38</v>
      </c>
      <c r="D49" s="470"/>
      <c r="E49" s="470"/>
      <c r="F49" s="470"/>
      <c r="G49" s="470"/>
      <c r="H49" s="471"/>
      <c r="I49" s="270">
        <f>ROUND((((($I$18+I35+I43+I46+I55+I29)/30*0.69)/12)),2)</f>
        <v>3.07</v>
      </c>
      <c r="K49" s="268"/>
    </row>
    <row r="50" spans="2:11" s="243" customFormat="1">
      <c r="B50" s="254">
        <v>5</v>
      </c>
      <c r="C50" s="469" t="s">
        <v>39</v>
      </c>
      <c r="D50" s="470"/>
      <c r="E50" s="470"/>
      <c r="F50" s="470"/>
      <c r="G50" s="470"/>
      <c r="H50" s="471"/>
      <c r="I50" s="259">
        <f>ROUND((((($I$18*0.121)+(H29)*(I18*0.121))*(4/12)))*0.02,2) + ((H26*I18 + H29*I32 + I55 + I43)*4/12)*0.02</f>
        <v>2.1504922666666668</v>
      </c>
      <c r="K50" s="268"/>
    </row>
    <row r="51" spans="2:11" s="243" customFormat="1">
      <c r="B51" s="254">
        <v>6</v>
      </c>
      <c r="C51" s="469" t="s">
        <v>40</v>
      </c>
      <c r="D51" s="470"/>
      <c r="E51" s="470"/>
      <c r="F51" s="470"/>
      <c r="G51" s="470"/>
      <c r="H51" s="471"/>
      <c r="I51" s="259">
        <f>ROUND(((3/30)/12)*(I18+I35+I43+I46+I55+I29),2)</f>
        <v>13.36</v>
      </c>
      <c r="K51" s="268"/>
    </row>
    <row r="52" spans="2:11" s="243" customFormat="1">
      <c r="B52" s="433" t="s">
        <v>9</v>
      </c>
      <c r="C52" s="434"/>
      <c r="D52" s="434"/>
      <c r="E52" s="434"/>
      <c r="F52" s="434"/>
      <c r="G52" s="435"/>
      <c r="H52" s="136"/>
      <c r="I52" s="271">
        <f>SUM(I46:I51)</f>
        <v>139.30049226666665</v>
      </c>
      <c r="K52" s="268"/>
    </row>
    <row r="53" spans="2:11" s="243" customFormat="1">
      <c r="B53" s="249"/>
      <c r="H53" s="272"/>
      <c r="I53" s="251"/>
      <c r="K53" s="268"/>
    </row>
    <row r="54" spans="2:11" s="243" customFormat="1">
      <c r="B54" s="252" t="s">
        <v>41</v>
      </c>
      <c r="C54" s="436" t="s">
        <v>42</v>
      </c>
      <c r="D54" s="437"/>
      <c r="E54" s="437"/>
      <c r="F54" s="437"/>
      <c r="G54" s="437"/>
      <c r="H54" s="438"/>
      <c r="I54" s="253" t="s">
        <v>7</v>
      </c>
      <c r="K54" s="268"/>
    </row>
    <row r="55" spans="2:11" s="243" customFormat="1">
      <c r="B55" s="254">
        <v>1</v>
      </c>
      <c r="C55" s="475" t="s">
        <v>43</v>
      </c>
      <c r="D55" s="476"/>
      <c r="E55" s="476"/>
      <c r="F55" s="476"/>
      <c r="G55" s="476"/>
      <c r="H55" s="477"/>
      <c r="I55" s="273">
        <v>0</v>
      </c>
      <c r="K55" s="268"/>
    </row>
    <row r="56" spans="2:11" s="243" customFormat="1">
      <c r="B56" s="254">
        <v>2</v>
      </c>
      <c r="C56" s="478" t="s">
        <v>49</v>
      </c>
      <c r="D56" s="479"/>
      <c r="E56" s="479"/>
      <c r="F56" s="479"/>
      <c r="G56" s="479"/>
      <c r="H56" s="480"/>
      <c r="I56" s="273">
        <v>0</v>
      </c>
      <c r="K56" s="268"/>
    </row>
    <row r="57" spans="2:11" s="243" customFormat="1">
      <c r="B57" s="433" t="s">
        <v>9</v>
      </c>
      <c r="C57" s="434"/>
      <c r="D57" s="434"/>
      <c r="E57" s="434"/>
      <c r="F57" s="434"/>
      <c r="G57" s="434"/>
      <c r="H57" s="435"/>
      <c r="I57" s="260">
        <f>SUM(I55:I56)</f>
        <v>0</v>
      </c>
      <c r="K57" s="268"/>
    </row>
    <row r="58" spans="2:11" s="243" customFormat="1">
      <c r="B58" s="249"/>
      <c r="H58" s="261"/>
      <c r="I58" s="274"/>
      <c r="K58" s="268"/>
    </row>
    <row r="59" spans="2:11" s="243" customFormat="1">
      <c r="B59" s="433" t="s">
        <v>79</v>
      </c>
      <c r="C59" s="434"/>
      <c r="D59" s="434"/>
      <c r="E59" s="434"/>
      <c r="F59" s="434"/>
      <c r="G59" s="434"/>
      <c r="H59" s="435"/>
      <c r="I59" s="260">
        <f>I57+I52+I43+I35+I29+I18</f>
        <v>1626.7184922666665</v>
      </c>
      <c r="K59" s="268"/>
    </row>
    <row r="60" spans="2:11" s="243" customFormat="1">
      <c r="B60" s="249"/>
      <c r="H60" s="250"/>
      <c r="I60" s="251"/>
      <c r="K60" s="268"/>
    </row>
    <row r="61" spans="2:11" s="243" customFormat="1">
      <c r="B61" s="448" t="s">
        <v>45</v>
      </c>
      <c r="C61" s="449"/>
      <c r="D61" s="449"/>
      <c r="E61" s="449"/>
      <c r="F61" s="449"/>
      <c r="G61" s="449"/>
      <c r="H61" s="449"/>
      <c r="I61" s="450"/>
      <c r="K61" s="268"/>
    </row>
    <row r="62" spans="2:11" s="243" customFormat="1">
      <c r="B62" s="249"/>
      <c r="H62" s="250"/>
      <c r="I62" s="251"/>
      <c r="K62" s="268"/>
    </row>
    <row r="63" spans="2:11" s="243" customFormat="1">
      <c r="B63" s="252" t="s">
        <v>5</v>
      </c>
      <c r="C63" s="436" t="s">
        <v>46</v>
      </c>
      <c r="D63" s="437"/>
      <c r="E63" s="437"/>
      <c r="F63" s="437"/>
      <c r="G63" s="437"/>
      <c r="H63" s="438"/>
      <c r="I63" s="253" t="s">
        <v>7</v>
      </c>
      <c r="K63" s="268"/>
    </row>
    <row r="64" spans="2:11" s="243" customFormat="1">
      <c r="B64" s="254">
        <v>1</v>
      </c>
      <c r="C64" s="481" t="s">
        <v>47</v>
      </c>
      <c r="D64" s="482"/>
      <c r="E64" s="482"/>
      <c r="F64" s="482"/>
      <c r="G64" s="483"/>
      <c r="H64" s="275">
        <f>UNIFORMES_EQUIPAMENTOS!H15</f>
        <v>0</v>
      </c>
      <c r="I64" s="263">
        <f>H64*1</f>
        <v>0</v>
      </c>
      <c r="K64" s="268"/>
    </row>
    <row r="65" spans="2:11" s="243" customFormat="1">
      <c r="B65" s="254">
        <v>2</v>
      </c>
      <c r="C65" s="481" t="s">
        <v>48</v>
      </c>
      <c r="D65" s="482"/>
      <c r="E65" s="482"/>
      <c r="F65" s="482"/>
      <c r="G65" s="483"/>
      <c r="H65" s="275">
        <f>UNIFORMES_EQUIPAMENTOS!H29</f>
        <v>0</v>
      </c>
      <c r="I65" s="263">
        <f>H65*1</f>
        <v>0</v>
      </c>
      <c r="K65" s="268"/>
    </row>
    <row r="66" spans="2:11" s="243" customFormat="1">
      <c r="B66" s="254">
        <v>3</v>
      </c>
      <c r="C66" s="475" t="s">
        <v>50</v>
      </c>
      <c r="D66" s="476"/>
      <c r="E66" s="476"/>
      <c r="F66" s="476"/>
      <c r="G66" s="477"/>
      <c r="H66" s="351">
        <v>0</v>
      </c>
      <c r="I66" s="263">
        <f>(I59+I64+I65)*H66</f>
        <v>0</v>
      </c>
      <c r="K66" s="268"/>
    </row>
    <row r="67" spans="2:11" s="243" customFormat="1">
      <c r="B67" s="254">
        <v>4</v>
      </c>
      <c r="C67" s="475" t="s">
        <v>51</v>
      </c>
      <c r="D67" s="476"/>
      <c r="E67" s="476"/>
      <c r="F67" s="476"/>
      <c r="G67" s="477"/>
      <c r="H67" s="351">
        <v>0</v>
      </c>
      <c r="I67" s="263">
        <f>(I59+I64+I65+I66)*H67</f>
        <v>0</v>
      </c>
      <c r="K67" s="268"/>
    </row>
    <row r="68" spans="2:11" s="243" customFormat="1">
      <c r="B68" s="433" t="s">
        <v>80</v>
      </c>
      <c r="C68" s="434"/>
      <c r="D68" s="434"/>
      <c r="E68" s="434"/>
      <c r="F68" s="434"/>
      <c r="G68" s="434"/>
      <c r="H68" s="435"/>
      <c r="I68" s="260">
        <f>SUM(I64:I67)</f>
        <v>0</v>
      </c>
      <c r="K68" s="268"/>
    </row>
    <row r="69" spans="2:11" s="243" customFormat="1">
      <c r="B69" s="249"/>
      <c r="H69" s="250"/>
      <c r="I69" s="251"/>
      <c r="K69" s="268"/>
    </row>
    <row r="70" spans="2:11" s="243" customFormat="1">
      <c r="B70" s="448" t="s">
        <v>53</v>
      </c>
      <c r="C70" s="449"/>
      <c r="D70" s="449"/>
      <c r="E70" s="449"/>
      <c r="F70" s="449"/>
      <c r="G70" s="449"/>
      <c r="H70" s="449"/>
      <c r="I70" s="450"/>
      <c r="K70" s="268"/>
    </row>
    <row r="71" spans="2:11" s="243" customFormat="1">
      <c r="B71" s="249"/>
      <c r="H71" s="250"/>
      <c r="I71" s="251"/>
      <c r="K71" s="268"/>
    </row>
    <row r="72" spans="2:11" s="243" customFormat="1">
      <c r="B72" s="276" t="s">
        <v>5</v>
      </c>
      <c r="C72" s="277" t="s">
        <v>191</v>
      </c>
      <c r="D72" s="278"/>
      <c r="E72" s="278"/>
      <c r="F72" s="278"/>
      <c r="G72" s="278"/>
      <c r="H72" s="279"/>
      <c r="I72" s="280" t="s">
        <v>7</v>
      </c>
      <c r="K72" s="268"/>
    </row>
    <row r="73" spans="2:11" s="243" customFormat="1">
      <c r="B73" s="276">
        <v>1</v>
      </c>
      <c r="C73" s="487" t="s">
        <v>54</v>
      </c>
      <c r="D73" s="488"/>
      <c r="E73" s="488"/>
      <c r="F73" s="488"/>
      <c r="G73" s="489"/>
      <c r="H73" s="281">
        <v>0</v>
      </c>
      <c r="I73" s="282">
        <f>(ROUND((44*(H73))-(I10*0.06),2))*1</f>
        <v>0</v>
      </c>
      <c r="K73" s="268"/>
    </row>
    <row r="74" spans="2:11" s="243" customFormat="1">
      <c r="B74" s="276">
        <v>2</v>
      </c>
      <c r="C74" s="484" t="s">
        <v>55</v>
      </c>
      <c r="D74" s="485"/>
      <c r="E74" s="485"/>
      <c r="F74" s="485"/>
      <c r="G74" s="486"/>
      <c r="H74" s="281">
        <v>0</v>
      </c>
      <c r="I74" s="283">
        <f>(ROUND((H74*22)*0.8,2))</f>
        <v>0</v>
      </c>
      <c r="K74" s="268"/>
    </row>
    <row r="75" spans="2:11" s="243" customFormat="1">
      <c r="B75" s="276">
        <v>3</v>
      </c>
      <c r="C75" s="487" t="s">
        <v>196</v>
      </c>
      <c r="D75" s="488"/>
      <c r="E75" s="488"/>
      <c r="F75" s="488"/>
      <c r="G75" s="489"/>
      <c r="H75" s="281">
        <v>0</v>
      </c>
      <c r="I75" s="282">
        <f>H75/12</f>
        <v>0</v>
      </c>
      <c r="K75" s="268"/>
    </row>
    <row r="76" spans="2:11" s="243" customFormat="1">
      <c r="B76" s="276">
        <v>4</v>
      </c>
      <c r="C76" s="484" t="s">
        <v>150</v>
      </c>
      <c r="D76" s="485"/>
      <c r="E76" s="485"/>
      <c r="F76" s="485"/>
      <c r="G76" s="486"/>
      <c r="H76" s="284">
        <v>339.49</v>
      </c>
      <c r="I76" s="282">
        <f>H76*3.5</f>
        <v>1188.2150000000001</v>
      </c>
      <c r="K76" s="268"/>
    </row>
    <row r="77" spans="2:11" s="243" customFormat="1">
      <c r="B77" s="490" t="s">
        <v>81</v>
      </c>
      <c r="C77" s="491"/>
      <c r="D77" s="491"/>
      <c r="E77" s="491"/>
      <c r="F77" s="491"/>
      <c r="G77" s="491"/>
      <c r="H77" s="492"/>
      <c r="I77" s="260">
        <f>SUM(I73:I76)</f>
        <v>1188.2150000000001</v>
      </c>
      <c r="K77" s="268"/>
    </row>
    <row r="78" spans="2:11" s="243" customFormat="1">
      <c r="B78" s="249"/>
      <c r="H78" s="250"/>
      <c r="I78" s="251"/>
      <c r="K78" s="268"/>
    </row>
    <row r="79" spans="2:11" s="243" customFormat="1">
      <c r="B79" s="448" t="s">
        <v>58</v>
      </c>
      <c r="C79" s="449"/>
      <c r="D79" s="449"/>
      <c r="E79" s="449"/>
      <c r="F79" s="449"/>
      <c r="G79" s="449"/>
      <c r="H79" s="449"/>
      <c r="I79" s="450"/>
      <c r="K79" s="268"/>
    </row>
    <row r="80" spans="2:11" s="243" customFormat="1">
      <c r="B80" s="249"/>
      <c r="H80" s="250"/>
      <c r="I80" s="251"/>
      <c r="K80" s="268"/>
    </row>
    <row r="81" spans="2:11" s="243" customFormat="1">
      <c r="B81" s="252" t="s">
        <v>5</v>
      </c>
      <c r="C81" s="436" t="s">
        <v>59</v>
      </c>
      <c r="D81" s="437"/>
      <c r="E81" s="437"/>
      <c r="F81" s="437"/>
      <c r="G81" s="438"/>
      <c r="H81" s="124" t="s">
        <v>12</v>
      </c>
      <c r="I81" s="253" t="s">
        <v>7</v>
      </c>
      <c r="K81" s="268"/>
    </row>
    <row r="82" spans="2:11" s="243" customFormat="1">
      <c r="B82" s="254">
        <v>1</v>
      </c>
      <c r="C82" s="466" t="s">
        <v>60</v>
      </c>
      <c r="D82" s="467"/>
      <c r="E82" s="467"/>
      <c r="F82" s="467"/>
      <c r="G82" s="468"/>
      <c r="H82" s="262">
        <v>7.5999999999999998E-2</v>
      </c>
      <c r="I82" s="263">
        <f>$I$86/$H$86*H82</f>
        <v>144.17599999999996</v>
      </c>
      <c r="K82" s="268"/>
    </row>
    <row r="83" spans="2:11" s="243" customFormat="1">
      <c r="B83" s="254">
        <v>2</v>
      </c>
      <c r="C83" s="466" t="s">
        <v>61</v>
      </c>
      <c r="D83" s="467"/>
      <c r="E83" s="467"/>
      <c r="F83" s="467"/>
      <c r="G83" s="468"/>
      <c r="H83" s="262">
        <v>1.6500000000000001E-2</v>
      </c>
      <c r="I83" s="263">
        <f>$I$86/$H$86*H83</f>
        <v>31.301368421052629</v>
      </c>
      <c r="K83" s="268"/>
    </row>
    <row r="84" spans="2:11" s="243" customFormat="1">
      <c r="B84" s="254">
        <v>3</v>
      </c>
      <c r="C84" s="466" t="s">
        <v>62</v>
      </c>
      <c r="D84" s="467"/>
      <c r="E84" s="467"/>
      <c r="F84" s="467"/>
      <c r="G84" s="468"/>
      <c r="H84" s="262">
        <v>0.05</v>
      </c>
      <c r="I84" s="263">
        <f>$I$86/$H$86*H84</f>
        <v>94.852631578947353</v>
      </c>
      <c r="K84" s="268"/>
    </row>
    <row r="85" spans="2:11" s="243" customFormat="1">
      <c r="B85" s="285">
        <v>4</v>
      </c>
      <c r="C85" s="500" t="s">
        <v>197</v>
      </c>
      <c r="D85" s="501"/>
      <c r="E85" s="501"/>
      <c r="F85" s="501"/>
      <c r="G85" s="502"/>
      <c r="H85" s="262">
        <v>0</v>
      </c>
      <c r="I85" s="263">
        <f>$I$86/$H$86*H85</f>
        <v>0</v>
      </c>
      <c r="K85" s="268"/>
    </row>
    <row r="86" spans="2:11" s="243" customFormat="1">
      <c r="B86" s="433" t="s">
        <v>9</v>
      </c>
      <c r="C86" s="434"/>
      <c r="D86" s="434"/>
      <c r="E86" s="434"/>
      <c r="F86" s="434"/>
      <c r="G86" s="435"/>
      <c r="H86" s="136">
        <f>SUM(H82:H85)</f>
        <v>0.14250000000000002</v>
      </c>
      <c r="I86" s="260">
        <f>ROUND(((I59+I68)*$H$86)/(1-$H$86),2)</f>
        <v>270.33</v>
      </c>
      <c r="K86" s="268"/>
    </row>
    <row r="87" spans="2:11" s="243" customFormat="1">
      <c r="B87" s="249"/>
      <c r="H87" s="250"/>
      <c r="I87" s="251"/>
      <c r="K87" s="268"/>
    </row>
    <row r="88" spans="2:11" s="243" customFormat="1">
      <c r="B88" s="252" t="s">
        <v>5</v>
      </c>
      <c r="C88" s="436" t="s">
        <v>63</v>
      </c>
      <c r="D88" s="437"/>
      <c r="E88" s="437"/>
      <c r="F88" s="437"/>
      <c r="G88" s="438"/>
      <c r="H88" s="124" t="s">
        <v>12</v>
      </c>
      <c r="I88" s="253" t="s">
        <v>7</v>
      </c>
      <c r="K88" s="268"/>
    </row>
    <row r="89" spans="2:11" s="243" customFormat="1">
      <c r="B89" s="254">
        <v>1</v>
      </c>
      <c r="C89" s="466" t="s">
        <v>60</v>
      </c>
      <c r="D89" s="467"/>
      <c r="E89" s="467"/>
      <c r="F89" s="467"/>
      <c r="G89" s="468"/>
      <c r="H89" s="262">
        <v>7.5999999999999998E-2</v>
      </c>
      <c r="I89" s="263">
        <f>$I$93/$H$93*H89</f>
        <v>105.31199999999998</v>
      </c>
      <c r="K89" s="268"/>
    </row>
    <row r="90" spans="2:11" s="243" customFormat="1">
      <c r="B90" s="254">
        <v>2</v>
      </c>
      <c r="C90" s="466" t="s">
        <v>61</v>
      </c>
      <c r="D90" s="467"/>
      <c r="E90" s="467"/>
      <c r="F90" s="467"/>
      <c r="G90" s="468"/>
      <c r="H90" s="262">
        <v>1.6500000000000001E-2</v>
      </c>
      <c r="I90" s="263">
        <f>$I$93/$H$93*H90</f>
        <v>22.863789473684207</v>
      </c>
      <c r="K90" s="268"/>
    </row>
    <row r="91" spans="2:11" s="243" customFormat="1">
      <c r="B91" s="254">
        <v>3</v>
      </c>
      <c r="C91" s="466" t="s">
        <v>62</v>
      </c>
      <c r="D91" s="467"/>
      <c r="E91" s="467"/>
      <c r="F91" s="467"/>
      <c r="G91" s="468"/>
      <c r="H91" s="262">
        <v>0.05</v>
      </c>
      <c r="I91" s="263">
        <f>$I$93/$H$93*H91</f>
        <v>69.284210526315789</v>
      </c>
      <c r="K91" s="268"/>
    </row>
    <row r="92" spans="2:11" s="243" customFormat="1">
      <c r="B92" s="285">
        <v>4</v>
      </c>
      <c r="C92" s="500" t="s">
        <v>197</v>
      </c>
      <c r="D92" s="501"/>
      <c r="E92" s="501"/>
      <c r="F92" s="501"/>
      <c r="G92" s="502"/>
      <c r="H92" s="262">
        <v>0</v>
      </c>
      <c r="I92" s="263">
        <f>$I$93/$H$93*H92</f>
        <v>0</v>
      </c>
      <c r="K92" s="268"/>
    </row>
    <row r="93" spans="2:11" s="243" customFormat="1">
      <c r="B93" s="433" t="s">
        <v>9</v>
      </c>
      <c r="C93" s="434"/>
      <c r="D93" s="434"/>
      <c r="E93" s="434"/>
      <c r="F93" s="434"/>
      <c r="G93" s="435"/>
      <c r="H93" s="136">
        <f>SUM(H89:H92)</f>
        <v>0.14250000000000002</v>
      </c>
      <c r="I93" s="260">
        <f>ROUND(((I77)*$H$86)/(1-$H$86),2)</f>
        <v>197.46</v>
      </c>
      <c r="K93" s="268"/>
    </row>
    <row r="94" spans="2:11" s="243" customFormat="1">
      <c r="B94" s="249"/>
      <c r="H94" s="250"/>
      <c r="I94" s="251"/>
      <c r="K94" s="268"/>
    </row>
    <row r="95" spans="2:11" s="243" customFormat="1">
      <c r="B95" s="433" t="s">
        <v>82</v>
      </c>
      <c r="C95" s="434"/>
      <c r="D95" s="434"/>
      <c r="E95" s="434"/>
      <c r="F95" s="434"/>
      <c r="G95" s="434"/>
      <c r="H95" s="435"/>
      <c r="I95" s="286">
        <f>I93+I86</f>
        <v>467.78999999999996</v>
      </c>
      <c r="K95" s="268"/>
    </row>
    <row r="96" spans="2:11" s="243" customFormat="1">
      <c r="B96" s="249"/>
      <c r="H96" s="250"/>
      <c r="I96" s="251"/>
      <c r="K96" s="268"/>
    </row>
    <row r="97" spans="2:13" s="243" customFormat="1">
      <c r="B97" s="448" t="s">
        <v>65</v>
      </c>
      <c r="C97" s="449"/>
      <c r="D97" s="449"/>
      <c r="E97" s="449"/>
      <c r="F97" s="449"/>
      <c r="G97" s="449"/>
      <c r="H97" s="449"/>
      <c r="I97" s="450"/>
      <c r="K97" s="268"/>
    </row>
    <row r="98" spans="2:13" s="243" customFormat="1">
      <c r="B98" s="249"/>
      <c r="H98" s="250"/>
      <c r="I98" s="251"/>
      <c r="K98" s="268"/>
    </row>
    <row r="99" spans="2:13" s="243" customFormat="1">
      <c r="B99" s="433" t="s">
        <v>83</v>
      </c>
      <c r="C99" s="434"/>
      <c r="D99" s="434"/>
      <c r="E99" s="434"/>
      <c r="F99" s="434"/>
      <c r="G99" s="434"/>
      <c r="H99" s="435"/>
      <c r="I99" s="287">
        <f>I59+I68+I86</f>
        <v>1897.0484922666665</v>
      </c>
      <c r="K99" s="268"/>
      <c r="M99" s="288"/>
    </row>
    <row r="100" spans="2:13" s="243" customFormat="1">
      <c r="B100" s="289"/>
      <c r="C100" s="290"/>
      <c r="D100" s="290"/>
      <c r="E100" s="290"/>
      <c r="F100" s="290"/>
      <c r="G100" s="290"/>
      <c r="H100" s="291"/>
      <c r="I100" s="292"/>
      <c r="K100" s="268"/>
    </row>
    <row r="101" spans="2:13" s="243" customFormat="1">
      <c r="B101" s="433" t="s">
        <v>84</v>
      </c>
      <c r="C101" s="434"/>
      <c r="D101" s="434"/>
      <c r="E101" s="434"/>
      <c r="F101" s="434"/>
      <c r="G101" s="434"/>
      <c r="H101" s="435"/>
      <c r="I101" s="287">
        <f>I77+I93</f>
        <v>1385.6750000000002</v>
      </c>
      <c r="K101" s="268"/>
    </row>
    <row r="102" spans="2:13" s="243" customFormat="1">
      <c r="B102" s="289"/>
      <c r="C102" s="290"/>
      <c r="D102" s="290"/>
      <c r="E102" s="290"/>
      <c r="F102" s="290"/>
      <c r="G102" s="290"/>
      <c r="H102" s="291"/>
      <c r="I102" s="292"/>
      <c r="K102" s="268"/>
    </row>
    <row r="103" spans="2:13" s="243" customFormat="1" ht="15.75" thickBot="1">
      <c r="B103" s="497" t="s">
        <v>85</v>
      </c>
      <c r="C103" s="498"/>
      <c r="D103" s="498"/>
      <c r="E103" s="498"/>
      <c r="F103" s="498"/>
      <c r="G103" s="498"/>
      <c r="H103" s="499"/>
      <c r="I103" s="293">
        <f>I59+I68+I77+I95</f>
        <v>3282.7234922666667</v>
      </c>
    </row>
    <row r="105" spans="2:13">
      <c r="B105" s="496"/>
      <c r="C105" s="496"/>
      <c r="D105" s="496"/>
      <c r="E105" s="496"/>
      <c r="F105" s="496"/>
      <c r="G105" s="496"/>
    </row>
    <row r="106" spans="2:13">
      <c r="E106" s="493"/>
      <c r="F106" s="493"/>
      <c r="G106" s="493"/>
      <c r="H106" s="493"/>
      <c r="I106" s="493"/>
    </row>
    <row r="107" spans="2:13" ht="18">
      <c r="E107" s="494"/>
      <c r="F107" s="494"/>
      <c r="G107" s="495"/>
      <c r="H107" s="495"/>
      <c r="I107" s="495"/>
    </row>
  </sheetData>
  <sheetProtection password="DFA0" sheet="1" objects="1" scenarios="1" selectLockedCells="1"/>
  <mergeCells count="85">
    <mergeCell ref="B103:H103"/>
    <mergeCell ref="C85:G85"/>
    <mergeCell ref="C92:G92"/>
    <mergeCell ref="C91:G91"/>
    <mergeCell ref="B93:G93"/>
    <mergeCell ref="B95:H95"/>
    <mergeCell ref="E106:F106"/>
    <mergeCell ref="G106:I106"/>
    <mergeCell ref="E107:F107"/>
    <mergeCell ref="G107:I107"/>
    <mergeCell ref="B105:G105"/>
    <mergeCell ref="B77:H77"/>
    <mergeCell ref="B79:I79"/>
    <mergeCell ref="C81:G81"/>
    <mergeCell ref="B68:H68"/>
    <mergeCell ref="B70:I70"/>
    <mergeCell ref="C76:G76"/>
    <mergeCell ref="C75:G75"/>
    <mergeCell ref="C82:G82"/>
    <mergeCell ref="B101:H101"/>
    <mergeCell ref="C83:G83"/>
    <mergeCell ref="C84:G84"/>
    <mergeCell ref="B86:G86"/>
    <mergeCell ref="C88:G88"/>
    <mergeCell ref="C89:G89"/>
    <mergeCell ref="C90:G90"/>
    <mergeCell ref="B97:I97"/>
    <mergeCell ref="B99:H99"/>
    <mergeCell ref="C64:G64"/>
    <mergeCell ref="C65:G65"/>
    <mergeCell ref="C66:G66"/>
    <mergeCell ref="C67:G67"/>
    <mergeCell ref="C74:G74"/>
    <mergeCell ref="C73:G73"/>
    <mergeCell ref="B59:H59"/>
    <mergeCell ref="B61:I61"/>
    <mergeCell ref="C63:H63"/>
    <mergeCell ref="C50:H50"/>
    <mergeCell ref="C51:H51"/>
    <mergeCell ref="B52:G52"/>
    <mergeCell ref="C54:H54"/>
    <mergeCell ref="C55:H55"/>
    <mergeCell ref="B57:H57"/>
    <mergeCell ref="C56:H56"/>
    <mergeCell ref="C45:G45"/>
    <mergeCell ref="C46:H46"/>
    <mergeCell ref="C47:H47"/>
    <mergeCell ref="C48:H48"/>
    <mergeCell ref="C49:H49"/>
    <mergeCell ref="C33:G33"/>
    <mergeCell ref="C40:G40"/>
    <mergeCell ref="C41:G41"/>
    <mergeCell ref="C42:G42"/>
    <mergeCell ref="B43:G43"/>
    <mergeCell ref="C34:G34"/>
    <mergeCell ref="B35:G35"/>
    <mergeCell ref="C37:G37"/>
    <mergeCell ref="C38:G38"/>
    <mergeCell ref="C39:G39"/>
    <mergeCell ref="C26:G26"/>
    <mergeCell ref="C28:G28"/>
    <mergeCell ref="B29:G29"/>
    <mergeCell ref="C31:G31"/>
    <mergeCell ref="C32:G32"/>
    <mergeCell ref="C22:G22"/>
    <mergeCell ref="C23:G23"/>
    <mergeCell ref="C24:G24"/>
    <mergeCell ref="C25:G25"/>
    <mergeCell ref="C21:G21"/>
    <mergeCell ref="B1:I1"/>
    <mergeCell ref="C15:H15"/>
    <mergeCell ref="B18:H18"/>
    <mergeCell ref="C20:G20"/>
    <mergeCell ref="B7:I7"/>
    <mergeCell ref="B8:I8"/>
    <mergeCell ref="B10:H10"/>
    <mergeCell ref="B12:I12"/>
    <mergeCell ref="C14:H14"/>
    <mergeCell ref="B2:I2"/>
    <mergeCell ref="B4:I4"/>
    <mergeCell ref="B5:I5"/>
    <mergeCell ref="B3:I3"/>
    <mergeCell ref="B6:I6"/>
    <mergeCell ref="C16:G16"/>
    <mergeCell ref="C17:H17"/>
  </mergeCells>
  <pageMargins left="0.511811024" right="0.511811024" top="0.78740157499999996" bottom="0.78740157499999996" header="0.31496062000000002" footer="0.31496062000000002"/>
  <pageSetup paperSize="9" scale="75" orientation="portrait" r:id="rId1"/>
  <rowBreaks count="1" manualBreakCount="1">
    <brk id="60" max="16383"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sheetPr>
    <tabColor rgb="FFFFFF00"/>
  </sheetPr>
  <dimension ref="B1:M109"/>
  <sheetViews>
    <sheetView zoomScaleNormal="100" zoomScaleSheetLayoutView="100" workbookViewId="0">
      <selection activeCell="H65" sqref="H65"/>
    </sheetView>
  </sheetViews>
  <sheetFormatPr defaultRowHeight="15"/>
  <cols>
    <col min="1" max="1" width="1.42578125" customWidth="1"/>
    <col min="2" max="2" width="4.140625" style="2" customWidth="1"/>
    <col min="3" max="3" width="46" customWidth="1"/>
    <col min="4" max="4" width="6.85546875" customWidth="1"/>
    <col min="5" max="5" width="5.42578125" customWidth="1"/>
    <col min="6" max="6" width="6.42578125" customWidth="1"/>
    <col min="7" max="7" width="9.5703125" customWidth="1"/>
    <col min="8" max="8" width="15.140625" style="5" customWidth="1"/>
    <col min="9" max="9" width="15.140625" style="3" customWidth="1"/>
    <col min="11" max="11" width="10" customWidth="1"/>
  </cols>
  <sheetData>
    <row r="1" spans="2:9" ht="41.25" customHeight="1" thickBot="1">
      <c r="B1" s="503" t="s">
        <v>171</v>
      </c>
      <c r="C1" s="503"/>
      <c r="D1" s="503"/>
      <c r="E1" s="503"/>
      <c r="F1" s="503"/>
      <c r="G1" s="503"/>
      <c r="H1" s="503"/>
      <c r="I1" s="503"/>
    </row>
    <row r="2" spans="2:9" ht="30" customHeight="1">
      <c r="B2" s="504" t="s">
        <v>0</v>
      </c>
      <c r="C2" s="505"/>
      <c r="D2" s="505"/>
      <c r="E2" s="505"/>
      <c r="F2" s="505"/>
      <c r="G2" s="505"/>
      <c r="H2" s="505"/>
      <c r="I2" s="506"/>
    </row>
    <row r="3" spans="2:9">
      <c r="B3" s="88"/>
      <c r="C3" s="88"/>
      <c r="D3" s="88"/>
      <c r="E3" s="88"/>
      <c r="F3" s="88"/>
      <c r="G3" s="88"/>
      <c r="H3" s="89"/>
      <c r="I3" s="88"/>
    </row>
    <row r="4" spans="2:9">
      <c r="B4" s="91"/>
      <c r="C4" s="91"/>
      <c r="D4" s="91"/>
      <c r="E4" s="91"/>
      <c r="F4" s="91"/>
      <c r="G4" s="91"/>
      <c r="H4" s="92"/>
      <c r="I4" s="91"/>
    </row>
    <row r="5" spans="2:9">
      <c r="B5" s="507" t="s">
        <v>1</v>
      </c>
      <c r="C5" s="507"/>
      <c r="D5" s="507"/>
      <c r="E5" s="507"/>
      <c r="F5" s="507"/>
      <c r="G5" s="507"/>
      <c r="H5" s="507"/>
      <c r="I5" s="507"/>
    </row>
    <row r="6" spans="2:9">
      <c r="B6" s="507" t="s">
        <v>182</v>
      </c>
      <c r="C6" s="507"/>
      <c r="D6" s="507"/>
      <c r="E6" s="507"/>
      <c r="F6" s="507"/>
      <c r="G6" s="507"/>
      <c r="H6" s="507"/>
      <c r="I6" s="507"/>
    </row>
    <row r="7" spans="2:9">
      <c r="B7" s="508" t="s">
        <v>188</v>
      </c>
      <c r="C7" s="509"/>
      <c r="D7" s="509"/>
      <c r="E7" s="509"/>
      <c r="F7" s="509"/>
      <c r="G7" s="509"/>
      <c r="H7" s="509"/>
      <c r="I7" s="510"/>
    </row>
    <row r="8" spans="2:9">
      <c r="B8" s="511" t="s">
        <v>2</v>
      </c>
      <c r="C8" s="512"/>
      <c r="D8" s="512"/>
      <c r="E8" s="512"/>
      <c r="F8" s="512"/>
      <c r="G8" s="512"/>
      <c r="H8" s="512"/>
      <c r="I8" s="513"/>
    </row>
    <row r="9" spans="2:9">
      <c r="B9" s="514" t="s">
        <v>234</v>
      </c>
      <c r="C9" s="514"/>
      <c r="D9" s="514"/>
      <c r="E9" s="514"/>
      <c r="F9" s="514"/>
      <c r="G9" s="514"/>
      <c r="H9" s="514"/>
      <c r="I9" s="514"/>
    </row>
    <row r="10" spans="2:9">
      <c r="B10" s="91"/>
      <c r="C10" s="91"/>
      <c r="D10" s="91"/>
      <c r="E10" s="91"/>
      <c r="F10" s="91"/>
      <c r="G10" s="91"/>
      <c r="H10" s="92"/>
      <c r="I10" s="91"/>
    </row>
    <row r="11" spans="2:9">
      <c r="B11" s="511" t="s">
        <v>235</v>
      </c>
      <c r="C11" s="512"/>
      <c r="D11" s="512"/>
      <c r="E11" s="512"/>
      <c r="F11" s="512"/>
      <c r="G11" s="512"/>
      <c r="H11" s="513"/>
      <c r="I11" s="93">
        <v>0</v>
      </c>
    </row>
    <row r="12" spans="2:9">
      <c r="B12" s="87"/>
      <c r="C12" s="88"/>
      <c r="D12" s="88"/>
      <c r="E12" s="88"/>
      <c r="F12" s="88"/>
      <c r="G12" s="88"/>
      <c r="H12" s="89"/>
      <c r="I12" s="90"/>
    </row>
    <row r="13" spans="2:9">
      <c r="B13" s="515" t="s">
        <v>4</v>
      </c>
      <c r="C13" s="515"/>
      <c r="D13" s="515"/>
      <c r="E13" s="515"/>
      <c r="F13" s="515"/>
      <c r="G13" s="515"/>
      <c r="H13" s="515"/>
      <c r="I13" s="515"/>
    </row>
    <row r="14" spans="2:9">
      <c r="B14" s="87"/>
      <c r="C14" s="88"/>
      <c r="D14" s="88"/>
      <c r="E14" s="88"/>
      <c r="F14" s="88"/>
      <c r="G14" s="88"/>
      <c r="H14" s="89"/>
      <c r="I14" s="90"/>
    </row>
    <row r="15" spans="2:9">
      <c r="B15" s="118" t="s">
        <v>5</v>
      </c>
      <c r="C15" s="516" t="s">
        <v>6</v>
      </c>
      <c r="D15" s="517"/>
      <c r="E15" s="517"/>
      <c r="F15" s="517"/>
      <c r="G15" s="517"/>
      <c r="H15" s="518"/>
      <c r="I15" s="116" t="s">
        <v>7</v>
      </c>
    </row>
    <row r="16" spans="2:9">
      <c r="B16" s="94">
        <v>1</v>
      </c>
      <c r="C16" s="519" t="s">
        <v>8</v>
      </c>
      <c r="D16" s="520"/>
      <c r="E16" s="520"/>
      <c r="F16" s="520"/>
      <c r="G16" s="520"/>
      <c r="H16" s="521"/>
      <c r="I16" s="101">
        <f>I11</f>
        <v>0</v>
      </c>
    </row>
    <row r="17" spans="2:9">
      <c r="B17" s="511" t="s">
        <v>9</v>
      </c>
      <c r="C17" s="512"/>
      <c r="D17" s="512"/>
      <c r="E17" s="512"/>
      <c r="F17" s="512"/>
      <c r="G17" s="512"/>
      <c r="H17" s="513"/>
      <c r="I17" s="110">
        <f>SUM(I16:I16)</f>
        <v>0</v>
      </c>
    </row>
    <row r="18" spans="2:9">
      <c r="B18" s="87"/>
      <c r="C18" s="88"/>
      <c r="D18" s="88"/>
      <c r="E18" s="88"/>
      <c r="F18" s="88"/>
      <c r="G18" s="88"/>
      <c r="H18" s="89"/>
      <c r="I18" s="90"/>
    </row>
    <row r="19" spans="2:9">
      <c r="B19" s="118" t="s">
        <v>10</v>
      </c>
      <c r="C19" s="516" t="s">
        <v>11</v>
      </c>
      <c r="D19" s="517"/>
      <c r="E19" s="517"/>
      <c r="F19" s="517"/>
      <c r="G19" s="518"/>
      <c r="H19" s="117" t="s">
        <v>12</v>
      </c>
      <c r="I19" s="116" t="s">
        <v>7</v>
      </c>
    </row>
    <row r="20" spans="2:9">
      <c r="B20" s="94">
        <v>1</v>
      </c>
      <c r="C20" s="522" t="s">
        <v>13</v>
      </c>
      <c r="D20" s="523"/>
      <c r="E20" s="523"/>
      <c r="F20" s="523"/>
      <c r="G20" s="524"/>
      <c r="H20" s="241">
        <v>0.2</v>
      </c>
      <c r="I20" s="204">
        <f>ROUND($I$17*H20,2)</f>
        <v>0</v>
      </c>
    </row>
    <row r="21" spans="2:9">
      <c r="B21" s="94">
        <v>2</v>
      </c>
      <c r="C21" s="522" t="s">
        <v>14</v>
      </c>
      <c r="D21" s="523"/>
      <c r="E21" s="523"/>
      <c r="F21" s="523"/>
      <c r="G21" s="524"/>
      <c r="H21" s="241">
        <v>1.4999999999999999E-2</v>
      </c>
      <c r="I21" s="204">
        <f t="shared" ref="I21:I27" si="0">ROUND($I$17*H21,2)</f>
        <v>0</v>
      </c>
    </row>
    <row r="22" spans="2:9">
      <c r="B22" s="94">
        <v>3</v>
      </c>
      <c r="C22" s="522" t="s">
        <v>15</v>
      </c>
      <c r="D22" s="523"/>
      <c r="E22" s="523"/>
      <c r="F22" s="523"/>
      <c r="G22" s="524"/>
      <c r="H22" s="241">
        <v>0.01</v>
      </c>
      <c r="I22" s="204">
        <f t="shared" si="0"/>
        <v>0</v>
      </c>
    </row>
    <row r="23" spans="2:9">
      <c r="B23" s="94">
        <v>4</v>
      </c>
      <c r="C23" s="522" t="s">
        <v>16</v>
      </c>
      <c r="D23" s="523"/>
      <c r="E23" s="523"/>
      <c r="F23" s="523"/>
      <c r="G23" s="524"/>
      <c r="H23" s="241">
        <v>2E-3</v>
      </c>
      <c r="I23" s="204">
        <f t="shared" si="0"/>
        <v>0</v>
      </c>
    </row>
    <row r="24" spans="2:9">
      <c r="B24" s="94">
        <v>5</v>
      </c>
      <c r="C24" s="522" t="s">
        <v>17</v>
      </c>
      <c r="D24" s="523"/>
      <c r="E24" s="523"/>
      <c r="F24" s="523"/>
      <c r="G24" s="524"/>
      <c r="H24" s="241">
        <v>2.5000000000000001E-2</v>
      </c>
      <c r="I24" s="204">
        <f t="shared" si="0"/>
        <v>0</v>
      </c>
    </row>
    <row r="25" spans="2:9">
      <c r="B25" s="94">
        <v>6</v>
      </c>
      <c r="C25" s="522" t="s">
        <v>18</v>
      </c>
      <c r="D25" s="523"/>
      <c r="E25" s="523"/>
      <c r="F25" s="523"/>
      <c r="G25" s="524"/>
      <c r="H25" s="241">
        <v>0.08</v>
      </c>
      <c r="I25" s="204">
        <f t="shared" si="0"/>
        <v>0</v>
      </c>
    </row>
    <row r="26" spans="2:9">
      <c r="B26" s="94">
        <v>7</v>
      </c>
      <c r="C26" s="95" t="s">
        <v>19</v>
      </c>
      <c r="D26" s="299" t="s">
        <v>20</v>
      </c>
      <c r="E26" s="300">
        <v>0.03</v>
      </c>
      <c r="F26" s="299" t="s">
        <v>21</v>
      </c>
      <c r="G26" s="301">
        <v>1</v>
      </c>
      <c r="H26" s="241">
        <f>E26*G26</f>
        <v>0.03</v>
      </c>
      <c r="I26" s="113">
        <f t="shared" si="0"/>
        <v>0</v>
      </c>
    </row>
    <row r="27" spans="2:9">
      <c r="B27" s="94">
        <v>8</v>
      </c>
      <c r="C27" s="522" t="s">
        <v>22</v>
      </c>
      <c r="D27" s="523"/>
      <c r="E27" s="523"/>
      <c r="F27" s="523"/>
      <c r="G27" s="524"/>
      <c r="H27" s="241">
        <v>6.0000000000000001E-3</v>
      </c>
      <c r="I27" s="204">
        <f t="shared" si="0"/>
        <v>0</v>
      </c>
    </row>
    <row r="28" spans="2:9">
      <c r="B28" s="511" t="s">
        <v>9</v>
      </c>
      <c r="C28" s="512"/>
      <c r="D28" s="512"/>
      <c r="E28" s="512"/>
      <c r="F28" s="512"/>
      <c r="G28" s="513"/>
      <c r="H28" s="96">
        <f>SUM(H20:H27)</f>
        <v>0.3680000000000001</v>
      </c>
      <c r="I28" s="205">
        <f>SUM(I20:I27)</f>
        <v>0</v>
      </c>
    </row>
    <row r="29" spans="2:9">
      <c r="B29" s="87"/>
      <c r="C29" s="88"/>
      <c r="D29" s="88"/>
      <c r="E29" s="88"/>
      <c r="F29" s="88"/>
      <c r="G29" s="88"/>
      <c r="H29" s="89"/>
      <c r="I29" s="90"/>
    </row>
    <row r="30" spans="2:9">
      <c r="B30" s="118" t="s">
        <v>23</v>
      </c>
      <c r="C30" s="516" t="s">
        <v>24</v>
      </c>
      <c r="D30" s="517"/>
      <c r="E30" s="517"/>
      <c r="F30" s="517"/>
      <c r="G30" s="518"/>
      <c r="H30" s="117" t="s">
        <v>12</v>
      </c>
      <c r="I30" s="116" t="s">
        <v>7</v>
      </c>
    </row>
    <row r="31" spans="2:9">
      <c r="B31" s="94">
        <v>1</v>
      </c>
      <c r="C31" s="525" t="s">
        <v>25</v>
      </c>
      <c r="D31" s="526"/>
      <c r="E31" s="526"/>
      <c r="F31" s="526"/>
      <c r="G31" s="527"/>
      <c r="H31" s="206">
        <f>ROUND(1/12,4)</f>
        <v>8.3299999999999999E-2</v>
      </c>
      <c r="I31" s="204">
        <f>ROUND($I$17*H31,2)</f>
        <v>0</v>
      </c>
    </row>
    <row r="32" spans="2:9">
      <c r="B32" s="94">
        <v>2</v>
      </c>
      <c r="C32" s="525" t="s">
        <v>26</v>
      </c>
      <c r="D32" s="526"/>
      <c r="E32" s="526"/>
      <c r="F32" s="526"/>
      <c r="G32" s="527"/>
      <c r="H32" s="207">
        <v>3.0249999999999999E-2</v>
      </c>
      <c r="I32" s="204">
        <f>ROUND($I$17*H32,2)</f>
        <v>0</v>
      </c>
    </row>
    <row r="33" spans="2:11">
      <c r="B33" s="94">
        <v>3</v>
      </c>
      <c r="C33" s="525" t="s">
        <v>27</v>
      </c>
      <c r="D33" s="526"/>
      <c r="E33" s="526"/>
      <c r="F33" s="526"/>
      <c r="G33" s="527"/>
      <c r="H33" s="206">
        <f>ROUND((H31+H32)*H28,4)</f>
        <v>4.1799999999999997E-2</v>
      </c>
      <c r="I33" s="204">
        <f>ROUND($I$17*H33,2)</f>
        <v>0</v>
      </c>
      <c r="K33" s="7"/>
    </row>
    <row r="34" spans="2:11">
      <c r="B34" s="511" t="s">
        <v>9</v>
      </c>
      <c r="C34" s="512"/>
      <c r="D34" s="512"/>
      <c r="E34" s="512"/>
      <c r="F34" s="512"/>
      <c r="G34" s="513"/>
      <c r="H34" s="96">
        <f>SUM(H31:H33)</f>
        <v>0.15534999999999999</v>
      </c>
      <c r="I34" s="110">
        <f>SUM(I31:I33)</f>
        <v>0</v>
      </c>
    </row>
    <row r="35" spans="2:11">
      <c r="B35" s="87"/>
      <c r="C35" s="88"/>
      <c r="D35" s="88"/>
      <c r="E35" s="88"/>
      <c r="F35" s="88"/>
      <c r="G35" s="88"/>
      <c r="H35" s="89"/>
      <c r="I35" s="90"/>
    </row>
    <row r="36" spans="2:11">
      <c r="B36" s="118" t="s">
        <v>28</v>
      </c>
      <c r="C36" s="516" t="s">
        <v>29</v>
      </c>
      <c r="D36" s="517"/>
      <c r="E36" s="517"/>
      <c r="F36" s="517"/>
      <c r="G36" s="518"/>
      <c r="H36" s="117" t="s">
        <v>12</v>
      </c>
      <c r="I36" s="116" t="s">
        <v>7</v>
      </c>
    </row>
    <row r="37" spans="2:11">
      <c r="B37" s="94">
        <v>1</v>
      </c>
      <c r="C37" s="528" t="s">
        <v>30</v>
      </c>
      <c r="D37" s="529"/>
      <c r="E37" s="529"/>
      <c r="F37" s="529"/>
      <c r="G37" s="530"/>
      <c r="H37" s="208">
        <f>(1+(1/12)+(1/12)+(1/12/3))/12*0.05</f>
        <v>4.9768518518518512E-3</v>
      </c>
      <c r="I37" s="204">
        <f>ROUND($I$17*H37,2)</f>
        <v>0</v>
      </c>
      <c r="K37" s="8"/>
    </row>
    <row r="38" spans="2:11">
      <c r="B38" s="94">
        <v>2</v>
      </c>
      <c r="C38" s="528" t="s">
        <v>31</v>
      </c>
      <c r="D38" s="529"/>
      <c r="E38" s="529"/>
      <c r="F38" s="529"/>
      <c r="G38" s="530"/>
      <c r="H38" s="208">
        <f>H37*0.08</f>
        <v>3.9814814814814812E-4</v>
      </c>
      <c r="I38" s="204">
        <f>ROUND($I$17*H38,2)</f>
        <v>0</v>
      </c>
      <c r="K38" s="8"/>
    </row>
    <row r="39" spans="2:11">
      <c r="B39" s="94">
        <v>3</v>
      </c>
      <c r="C39" s="528" t="s">
        <v>32</v>
      </c>
      <c r="D39" s="529"/>
      <c r="E39" s="529"/>
      <c r="F39" s="529"/>
      <c r="G39" s="530"/>
      <c r="H39" s="209">
        <f>(7/30/12)*0.9</f>
        <v>1.7500000000000002E-2</v>
      </c>
      <c r="I39" s="204">
        <f>ROUND($I$16*H39,2)</f>
        <v>0</v>
      </c>
      <c r="K39" s="8"/>
    </row>
    <row r="40" spans="2:11">
      <c r="B40" s="94">
        <v>4</v>
      </c>
      <c r="C40" s="528" t="s">
        <v>33</v>
      </c>
      <c r="D40" s="529"/>
      <c r="E40" s="529"/>
      <c r="F40" s="529"/>
      <c r="G40" s="530"/>
      <c r="H40" s="209">
        <f>H39*$H$28</f>
        <v>6.4400000000000021E-3</v>
      </c>
      <c r="I40" s="204">
        <f>ROUND($I$17*H40,2)</f>
        <v>0</v>
      </c>
      <c r="K40" s="8"/>
    </row>
    <row r="41" spans="2:11">
      <c r="B41" s="94">
        <v>5</v>
      </c>
      <c r="C41" s="528" t="s">
        <v>102</v>
      </c>
      <c r="D41" s="529"/>
      <c r="E41" s="529"/>
      <c r="F41" s="529"/>
      <c r="G41" s="530"/>
      <c r="H41" s="209">
        <v>0.04</v>
      </c>
      <c r="I41" s="204">
        <f>ROUND($I$17*H41,2)</f>
        <v>0</v>
      </c>
      <c r="K41" s="8"/>
    </row>
    <row r="42" spans="2:11">
      <c r="B42" s="511" t="s">
        <v>9</v>
      </c>
      <c r="C42" s="512"/>
      <c r="D42" s="512"/>
      <c r="E42" s="512"/>
      <c r="F42" s="512"/>
      <c r="G42" s="513"/>
      <c r="H42" s="96">
        <f>SUM(H37:H41)</f>
        <v>6.9315000000000002E-2</v>
      </c>
      <c r="I42" s="110">
        <f>SUM(I37:I41)</f>
        <v>0</v>
      </c>
      <c r="K42" s="8"/>
    </row>
    <row r="43" spans="2:11">
      <c r="B43" s="88"/>
      <c r="C43" s="88"/>
      <c r="D43" s="88"/>
      <c r="E43" s="88"/>
      <c r="F43" s="88"/>
      <c r="G43" s="88"/>
      <c r="H43" s="89"/>
      <c r="I43" s="90"/>
      <c r="K43" s="8"/>
    </row>
    <row r="44" spans="2:11">
      <c r="B44" s="118" t="s">
        <v>34</v>
      </c>
      <c r="C44" s="516" t="s">
        <v>35</v>
      </c>
      <c r="D44" s="517"/>
      <c r="E44" s="517"/>
      <c r="F44" s="517"/>
      <c r="G44" s="518"/>
      <c r="H44" s="117"/>
      <c r="I44" s="116" t="s">
        <v>7</v>
      </c>
      <c r="K44" s="8"/>
    </row>
    <row r="45" spans="2:11">
      <c r="B45" s="25">
        <v>1</v>
      </c>
      <c r="C45" s="528" t="s">
        <v>103</v>
      </c>
      <c r="D45" s="529"/>
      <c r="E45" s="529"/>
      <c r="F45" s="529"/>
      <c r="G45" s="529"/>
      <c r="H45" s="530"/>
      <c r="I45" s="210">
        <f>ROUND((I17*9.075%)+(I17*(9.075%)*H28),2)</f>
        <v>0</v>
      </c>
      <c r="K45" s="8"/>
    </row>
    <row r="46" spans="2:11">
      <c r="B46" s="105">
        <v>2</v>
      </c>
      <c r="C46" s="531" t="s">
        <v>36</v>
      </c>
      <c r="D46" s="532"/>
      <c r="E46" s="532"/>
      <c r="F46" s="532"/>
      <c r="G46" s="532"/>
      <c r="H46" s="533"/>
      <c r="I46" s="210">
        <f>ROUND((1/30)/12*(I17+I34+I54+I45+I42+I28),2)</f>
        <v>0</v>
      </c>
      <c r="K46" s="8"/>
    </row>
    <row r="47" spans="2:11">
      <c r="B47" s="105">
        <v>3</v>
      </c>
      <c r="C47" s="531" t="s">
        <v>37</v>
      </c>
      <c r="D47" s="532"/>
      <c r="E47" s="532"/>
      <c r="F47" s="532"/>
      <c r="G47" s="532"/>
      <c r="H47" s="533"/>
      <c r="I47" s="210">
        <f>ROUND((((1/30)*5)/12*(I17+I34+I42+I45+I54+I28)*0.015),2)</f>
        <v>0</v>
      </c>
      <c r="K47" s="8"/>
    </row>
    <row r="48" spans="2:11">
      <c r="B48" s="105">
        <v>4</v>
      </c>
      <c r="C48" s="531" t="s">
        <v>38</v>
      </c>
      <c r="D48" s="532"/>
      <c r="E48" s="532"/>
      <c r="F48" s="532"/>
      <c r="G48" s="532"/>
      <c r="H48" s="533"/>
      <c r="I48" s="210">
        <f>ROUND((((($I$17+I34+I42+I45+I54+I28)/30*0.69)/12)),2)</f>
        <v>0</v>
      </c>
      <c r="K48" s="8"/>
    </row>
    <row r="49" spans="2:11">
      <c r="B49" s="105">
        <v>5</v>
      </c>
      <c r="C49" s="531" t="s">
        <v>39</v>
      </c>
      <c r="D49" s="532"/>
      <c r="E49" s="532"/>
      <c r="F49" s="532"/>
      <c r="G49" s="532"/>
      <c r="H49" s="533"/>
      <c r="I49" s="210">
        <f>ROUND((((($I$17*0.121)+(H28)*(I17*0.121))*(4/12)))*0.02,2) + ((H25*I17 + H28*I31 + I54 + I42)*4/12)*0.02</f>
        <v>0</v>
      </c>
      <c r="K49" s="8"/>
    </row>
    <row r="50" spans="2:11">
      <c r="B50" s="105">
        <v>6</v>
      </c>
      <c r="C50" s="531" t="s">
        <v>40</v>
      </c>
      <c r="D50" s="532"/>
      <c r="E50" s="532"/>
      <c r="F50" s="532"/>
      <c r="G50" s="532"/>
      <c r="H50" s="533"/>
      <c r="I50" s="210">
        <f>ROUND(((3/30)/12)*(I17+I34+I42+I45+I54+I28),2)</f>
        <v>0</v>
      </c>
      <c r="K50" s="8"/>
    </row>
    <row r="51" spans="2:11">
      <c r="B51" s="534" t="s">
        <v>9</v>
      </c>
      <c r="C51" s="535"/>
      <c r="D51" s="535"/>
      <c r="E51" s="535"/>
      <c r="F51" s="535"/>
      <c r="G51" s="535"/>
      <c r="H51" s="536"/>
      <c r="I51" s="111">
        <f>ROUND(SUM(I45:I50),2)</f>
        <v>0</v>
      </c>
      <c r="K51" s="8"/>
    </row>
    <row r="52" spans="2:11">
      <c r="B52" s="87"/>
      <c r="C52" s="88"/>
      <c r="D52" s="88"/>
      <c r="E52" s="88"/>
      <c r="F52" s="88"/>
      <c r="G52" s="88"/>
      <c r="H52" s="92"/>
      <c r="I52" s="90"/>
      <c r="K52" s="8"/>
    </row>
    <row r="53" spans="2:11">
      <c r="B53" s="118" t="s">
        <v>41</v>
      </c>
      <c r="C53" s="516" t="s">
        <v>42</v>
      </c>
      <c r="D53" s="517"/>
      <c r="E53" s="517"/>
      <c r="F53" s="517"/>
      <c r="G53" s="517"/>
      <c r="H53" s="518"/>
      <c r="I53" s="116" t="s">
        <v>7</v>
      </c>
      <c r="K53" s="8"/>
    </row>
    <row r="54" spans="2:11">
      <c r="B54" s="94">
        <v>1</v>
      </c>
      <c r="C54" s="522" t="s">
        <v>43</v>
      </c>
      <c r="D54" s="523"/>
      <c r="E54" s="523"/>
      <c r="F54" s="523"/>
      <c r="G54" s="523"/>
      <c r="H54" s="524"/>
      <c r="I54" s="112">
        <v>0</v>
      </c>
      <c r="K54" s="8"/>
    </row>
    <row r="55" spans="2:11">
      <c r="B55" s="94">
        <v>2</v>
      </c>
      <c r="C55" s="97" t="s">
        <v>49</v>
      </c>
      <c r="D55" s="97"/>
      <c r="E55" s="97"/>
      <c r="F55" s="97"/>
      <c r="G55" s="97"/>
      <c r="H55" s="98"/>
      <c r="I55" s="112">
        <v>0</v>
      </c>
      <c r="K55" s="8"/>
    </row>
    <row r="56" spans="2:11">
      <c r="B56" s="511" t="s">
        <v>9</v>
      </c>
      <c r="C56" s="512"/>
      <c r="D56" s="512"/>
      <c r="E56" s="512"/>
      <c r="F56" s="512"/>
      <c r="G56" s="512"/>
      <c r="H56" s="513"/>
      <c r="I56" s="109">
        <f>SUM(I54:I55)</f>
        <v>0</v>
      </c>
      <c r="K56" s="8"/>
    </row>
    <row r="57" spans="2:11">
      <c r="B57" s="87"/>
      <c r="C57" s="88"/>
      <c r="D57" s="88"/>
      <c r="E57" s="88"/>
      <c r="F57" s="88"/>
      <c r="G57" s="88"/>
      <c r="H57" s="89"/>
      <c r="I57" s="90"/>
      <c r="K57" s="8"/>
    </row>
    <row r="58" spans="2:11">
      <c r="B58" s="537" t="s">
        <v>44</v>
      </c>
      <c r="C58" s="538"/>
      <c r="D58" s="538"/>
      <c r="E58" s="538"/>
      <c r="F58" s="538"/>
      <c r="G58" s="538"/>
      <c r="H58" s="539"/>
      <c r="I58" s="119">
        <f>I56+I42+I34+I28+I17+I51</f>
        <v>0</v>
      </c>
      <c r="K58" s="8"/>
    </row>
    <row r="59" spans="2:11">
      <c r="B59" s="87"/>
      <c r="C59" s="88"/>
      <c r="D59" s="88"/>
      <c r="E59" s="88"/>
      <c r="F59" s="88"/>
      <c r="G59" s="88"/>
      <c r="H59" s="89"/>
      <c r="I59" s="90"/>
      <c r="K59" s="8"/>
    </row>
    <row r="60" spans="2:11">
      <c r="B60" s="515" t="s">
        <v>45</v>
      </c>
      <c r="C60" s="515"/>
      <c r="D60" s="515"/>
      <c r="E60" s="515"/>
      <c r="F60" s="515"/>
      <c r="G60" s="515"/>
      <c r="H60" s="515"/>
      <c r="I60" s="515"/>
      <c r="K60" s="8"/>
    </row>
    <row r="61" spans="2:11">
      <c r="B61" s="87"/>
      <c r="C61" s="88"/>
      <c r="D61" s="88"/>
      <c r="E61" s="88"/>
      <c r="F61" s="88"/>
      <c r="G61" s="88"/>
      <c r="H61" s="89"/>
      <c r="I61" s="90"/>
      <c r="K61" s="8"/>
    </row>
    <row r="62" spans="2:11">
      <c r="B62" s="118" t="s">
        <v>5</v>
      </c>
      <c r="C62" s="540" t="s">
        <v>46</v>
      </c>
      <c r="D62" s="541"/>
      <c r="E62" s="541"/>
      <c r="F62" s="541"/>
      <c r="G62" s="541"/>
      <c r="H62" s="542"/>
      <c r="I62" s="116" t="s">
        <v>7</v>
      </c>
      <c r="K62" s="8"/>
    </row>
    <row r="63" spans="2:11">
      <c r="B63" s="94">
        <v>1</v>
      </c>
      <c r="C63" s="99" t="s">
        <v>47</v>
      </c>
      <c r="D63" s="100"/>
      <c r="E63" s="100"/>
      <c r="F63" s="100"/>
      <c r="G63" s="100"/>
      <c r="H63" s="204">
        <f>UNIFORMES_EQUIPAMENTOS!C20</f>
        <v>0</v>
      </c>
      <c r="I63" s="204">
        <f>H63*1</f>
        <v>0</v>
      </c>
      <c r="K63" s="8"/>
    </row>
    <row r="64" spans="2:11">
      <c r="B64" s="94">
        <v>2</v>
      </c>
      <c r="C64" s="99" t="s">
        <v>48</v>
      </c>
      <c r="D64" s="100"/>
      <c r="E64" s="100"/>
      <c r="F64" s="100"/>
      <c r="G64" s="100"/>
      <c r="H64" s="204">
        <f>UNIFORMES_EQUIPAMENTOS!H29</f>
        <v>0</v>
      </c>
      <c r="I64" s="204">
        <f>H64*1</f>
        <v>0</v>
      </c>
      <c r="K64" s="8"/>
    </row>
    <row r="65" spans="2:11">
      <c r="B65" s="94">
        <v>3</v>
      </c>
      <c r="C65" s="99" t="s">
        <v>50</v>
      </c>
      <c r="D65" s="100"/>
      <c r="E65" s="100"/>
      <c r="F65" s="100"/>
      <c r="G65" s="100"/>
      <c r="H65" s="351">
        <v>0</v>
      </c>
      <c r="I65" s="204">
        <f>(I58+I63+I64)*H65</f>
        <v>0</v>
      </c>
      <c r="K65" s="8"/>
    </row>
    <row r="66" spans="2:11">
      <c r="B66" s="94">
        <v>4</v>
      </c>
      <c r="C66" s="99" t="s">
        <v>51</v>
      </c>
      <c r="D66" s="100"/>
      <c r="E66" s="100"/>
      <c r="F66" s="100"/>
      <c r="G66" s="100"/>
      <c r="H66" s="351">
        <v>0</v>
      </c>
      <c r="I66" s="204">
        <f>(I58+I63+I64+I65)*H66</f>
        <v>0</v>
      </c>
      <c r="K66" s="8"/>
    </row>
    <row r="67" spans="2:11">
      <c r="B67" s="537" t="s">
        <v>52</v>
      </c>
      <c r="C67" s="538"/>
      <c r="D67" s="538"/>
      <c r="E67" s="538"/>
      <c r="F67" s="538"/>
      <c r="G67" s="538"/>
      <c r="H67" s="539"/>
      <c r="I67" s="120">
        <f>SUM(I63:I66)</f>
        <v>0</v>
      </c>
      <c r="K67" s="8"/>
    </row>
    <row r="68" spans="2:11">
      <c r="B68" s="87"/>
      <c r="C68" s="88"/>
      <c r="D68" s="88"/>
      <c r="E68" s="88"/>
      <c r="F68" s="88"/>
      <c r="G68" s="88"/>
      <c r="H68" s="89"/>
      <c r="I68" s="90"/>
      <c r="K68" s="8"/>
    </row>
    <row r="69" spans="2:11">
      <c r="B69" s="515" t="s">
        <v>53</v>
      </c>
      <c r="C69" s="515"/>
      <c r="D69" s="515"/>
      <c r="E69" s="515"/>
      <c r="F69" s="515"/>
      <c r="G69" s="515"/>
      <c r="H69" s="515"/>
      <c r="I69" s="515"/>
      <c r="K69" s="8"/>
    </row>
    <row r="70" spans="2:11">
      <c r="B70" s="87"/>
      <c r="C70" s="88"/>
      <c r="D70" s="88"/>
      <c r="E70" s="88"/>
      <c r="F70" s="88"/>
      <c r="G70" s="88"/>
      <c r="H70" s="89"/>
      <c r="I70" s="90"/>
      <c r="K70" s="8"/>
    </row>
    <row r="71" spans="2:11">
      <c r="B71" s="118" t="s">
        <v>5</v>
      </c>
      <c r="C71" s="540" t="s">
        <v>191</v>
      </c>
      <c r="D71" s="541"/>
      <c r="E71" s="541"/>
      <c r="F71" s="541"/>
      <c r="G71" s="541"/>
      <c r="H71" s="542"/>
      <c r="I71" s="116" t="s">
        <v>7</v>
      </c>
      <c r="K71" s="8"/>
    </row>
    <row r="72" spans="2:11">
      <c r="B72" s="77">
        <v>1</v>
      </c>
      <c r="C72" s="546" t="s">
        <v>54</v>
      </c>
      <c r="D72" s="547"/>
      <c r="E72" s="547"/>
      <c r="F72" s="547"/>
      <c r="G72" s="547"/>
      <c r="H72" s="242">
        <v>0</v>
      </c>
      <c r="I72" s="204">
        <f>(ROUND((44*(H72))-(I11*0.06),2))*1</f>
        <v>0</v>
      </c>
      <c r="K72" s="8"/>
    </row>
    <row r="73" spans="2:11">
      <c r="B73" s="94">
        <v>2</v>
      </c>
      <c r="C73" s="543" t="s">
        <v>55</v>
      </c>
      <c r="D73" s="544"/>
      <c r="E73" s="544"/>
      <c r="F73" s="544"/>
      <c r="G73" s="545"/>
      <c r="H73" s="113">
        <v>0</v>
      </c>
      <c r="I73" s="113">
        <f>(ROUND((H73*22)*0.8,2))</f>
        <v>0</v>
      </c>
      <c r="K73" s="8"/>
    </row>
    <row r="74" spans="2:11">
      <c r="B74" s="94">
        <v>3</v>
      </c>
      <c r="C74" s="543" t="s">
        <v>56</v>
      </c>
      <c r="D74" s="544"/>
      <c r="E74" s="544"/>
      <c r="F74" s="544"/>
      <c r="G74" s="545"/>
      <c r="H74" s="113">
        <v>0</v>
      </c>
      <c r="I74" s="204">
        <f>H74</f>
        <v>0</v>
      </c>
      <c r="K74" s="8"/>
    </row>
    <row r="75" spans="2:11">
      <c r="B75" s="94">
        <v>4</v>
      </c>
      <c r="C75" s="543" t="s">
        <v>150</v>
      </c>
      <c r="D75" s="544"/>
      <c r="E75" s="544"/>
      <c r="F75" s="544"/>
      <c r="G75" s="545"/>
      <c r="H75" s="204">
        <v>339.49</v>
      </c>
      <c r="I75" s="204">
        <f>H75*3.5</f>
        <v>1188.2150000000001</v>
      </c>
      <c r="K75" s="8"/>
    </row>
    <row r="76" spans="2:11">
      <c r="B76" s="537" t="s">
        <v>57</v>
      </c>
      <c r="C76" s="538"/>
      <c r="D76" s="538"/>
      <c r="E76" s="538"/>
      <c r="F76" s="538"/>
      <c r="G76" s="538"/>
      <c r="H76" s="539"/>
      <c r="I76" s="120">
        <f>SUM(I72:I75)</f>
        <v>1188.2150000000001</v>
      </c>
      <c r="K76" s="8"/>
    </row>
    <row r="77" spans="2:11">
      <c r="B77" s="87"/>
      <c r="C77" s="88"/>
      <c r="D77" s="88"/>
      <c r="E77" s="88"/>
      <c r="F77" s="88"/>
      <c r="G77" s="88"/>
      <c r="H77" s="89"/>
      <c r="I77" s="90"/>
      <c r="K77" s="8"/>
    </row>
    <row r="78" spans="2:11">
      <c r="B78" s="515" t="s">
        <v>58</v>
      </c>
      <c r="C78" s="515"/>
      <c r="D78" s="515"/>
      <c r="E78" s="515"/>
      <c r="F78" s="515"/>
      <c r="G78" s="515"/>
      <c r="H78" s="515"/>
      <c r="I78" s="515"/>
      <c r="K78" s="8"/>
    </row>
    <row r="79" spans="2:11">
      <c r="B79" s="87"/>
      <c r="C79" s="88"/>
      <c r="D79" s="88"/>
      <c r="E79" s="88"/>
      <c r="F79" s="88"/>
      <c r="G79" s="88"/>
      <c r="H79" s="89"/>
      <c r="I79" s="90"/>
      <c r="K79" s="8"/>
    </row>
    <row r="80" spans="2:11">
      <c r="B80" s="118" t="s">
        <v>5</v>
      </c>
      <c r="C80" s="516" t="s">
        <v>59</v>
      </c>
      <c r="D80" s="517"/>
      <c r="E80" s="517"/>
      <c r="F80" s="517"/>
      <c r="G80" s="518"/>
      <c r="H80" s="117" t="s">
        <v>12</v>
      </c>
      <c r="I80" s="116" t="s">
        <v>7</v>
      </c>
      <c r="K80" s="8"/>
    </row>
    <row r="81" spans="2:11">
      <c r="B81" s="94">
        <v>1</v>
      </c>
      <c r="C81" s="522" t="s">
        <v>60</v>
      </c>
      <c r="D81" s="523"/>
      <c r="E81" s="523"/>
      <c r="F81" s="523"/>
      <c r="G81" s="524"/>
      <c r="H81" s="241">
        <v>7.5999999999999998E-2</v>
      </c>
      <c r="I81" s="204">
        <f>$I$85/$H$85*H81</f>
        <v>0</v>
      </c>
      <c r="K81" s="8"/>
    </row>
    <row r="82" spans="2:11">
      <c r="B82" s="94">
        <v>2</v>
      </c>
      <c r="C82" s="522" t="s">
        <v>61</v>
      </c>
      <c r="D82" s="523"/>
      <c r="E82" s="523"/>
      <c r="F82" s="523"/>
      <c r="G82" s="524"/>
      <c r="H82" s="241">
        <v>1.6500000000000001E-2</v>
      </c>
      <c r="I82" s="204">
        <f>$I$85/$H$85*H82</f>
        <v>0</v>
      </c>
      <c r="K82" s="8"/>
    </row>
    <row r="83" spans="2:11">
      <c r="B83" s="94">
        <v>3</v>
      </c>
      <c r="C83" s="522" t="s">
        <v>62</v>
      </c>
      <c r="D83" s="523"/>
      <c r="E83" s="523"/>
      <c r="F83" s="523"/>
      <c r="G83" s="524"/>
      <c r="H83" s="241">
        <v>0.05</v>
      </c>
      <c r="I83" s="204">
        <f>$I$85/$H$85*H83</f>
        <v>0</v>
      </c>
      <c r="K83" s="8"/>
    </row>
    <row r="84" spans="2:11">
      <c r="B84" s="169">
        <v>4</v>
      </c>
      <c r="C84" s="548" t="s">
        <v>197</v>
      </c>
      <c r="D84" s="549"/>
      <c r="E84" s="549"/>
      <c r="F84" s="549"/>
      <c r="G84" s="550"/>
      <c r="H84" s="241">
        <v>0</v>
      </c>
      <c r="I84" s="204">
        <f>$I$85/$H$85*H84</f>
        <v>0</v>
      </c>
      <c r="K84" s="8"/>
    </row>
    <row r="85" spans="2:11">
      <c r="B85" s="537" t="s">
        <v>9</v>
      </c>
      <c r="C85" s="538"/>
      <c r="D85" s="538"/>
      <c r="E85" s="538"/>
      <c r="F85" s="538"/>
      <c r="G85" s="539"/>
      <c r="H85" s="137">
        <f>SUM(H81:H84)</f>
        <v>0.14250000000000002</v>
      </c>
      <c r="I85" s="120">
        <f>ROUND(((I58+I67)*$H$85)/(1-$H$85),2)</f>
        <v>0</v>
      </c>
      <c r="K85" s="8"/>
    </row>
    <row r="86" spans="2:11">
      <c r="B86" s="87"/>
      <c r="C86" s="88"/>
      <c r="D86" s="88"/>
      <c r="E86" s="88"/>
      <c r="F86" s="88"/>
      <c r="G86" s="88"/>
      <c r="H86" s="89"/>
      <c r="I86" s="90"/>
      <c r="K86" s="8"/>
    </row>
    <row r="87" spans="2:11">
      <c r="B87" s="118" t="s">
        <v>5</v>
      </c>
      <c r="C87" s="516" t="s">
        <v>63</v>
      </c>
      <c r="D87" s="517"/>
      <c r="E87" s="517"/>
      <c r="F87" s="517"/>
      <c r="G87" s="518"/>
      <c r="H87" s="117" t="s">
        <v>12</v>
      </c>
      <c r="I87" s="116" t="s">
        <v>7</v>
      </c>
      <c r="K87" s="8"/>
    </row>
    <row r="88" spans="2:11">
      <c r="B88" s="94">
        <v>1</v>
      </c>
      <c r="C88" s="522" t="s">
        <v>60</v>
      </c>
      <c r="D88" s="523"/>
      <c r="E88" s="523"/>
      <c r="F88" s="523"/>
      <c r="G88" s="524"/>
      <c r="H88" s="241">
        <v>7.5999999999999998E-2</v>
      </c>
      <c r="I88" s="204">
        <f>$I$92/$H$92*H88</f>
        <v>105.31199999999998</v>
      </c>
      <c r="K88" s="8"/>
    </row>
    <row r="89" spans="2:11">
      <c r="B89" s="94">
        <v>2</v>
      </c>
      <c r="C89" s="522" t="s">
        <v>61</v>
      </c>
      <c r="D89" s="523"/>
      <c r="E89" s="523"/>
      <c r="F89" s="523"/>
      <c r="G89" s="524"/>
      <c r="H89" s="241">
        <v>1.6500000000000001E-2</v>
      </c>
      <c r="I89" s="204">
        <f>$I$92/$H$92*H89</f>
        <v>22.863789473684207</v>
      </c>
      <c r="K89" s="8"/>
    </row>
    <row r="90" spans="2:11">
      <c r="B90" s="94">
        <v>3</v>
      </c>
      <c r="C90" s="522" t="s">
        <v>62</v>
      </c>
      <c r="D90" s="523"/>
      <c r="E90" s="523"/>
      <c r="F90" s="523"/>
      <c r="G90" s="524"/>
      <c r="H90" s="241">
        <v>0.05</v>
      </c>
      <c r="I90" s="204">
        <f>$I$92/$H$92*H90</f>
        <v>69.284210526315789</v>
      </c>
      <c r="K90" s="8"/>
    </row>
    <row r="91" spans="2:11">
      <c r="B91" s="169">
        <v>4</v>
      </c>
      <c r="C91" s="548" t="s">
        <v>197</v>
      </c>
      <c r="D91" s="549"/>
      <c r="E91" s="549"/>
      <c r="F91" s="549"/>
      <c r="G91" s="550"/>
      <c r="H91" s="241">
        <v>0</v>
      </c>
      <c r="I91" s="204">
        <f>$I$92/$H$92*H91</f>
        <v>0</v>
      </c>
      <c r="K91" s="8"/>
    </row>
    <row r="92" spans="2:11">
      <c r="B92" s="537" t="s">
        <v>9</v>
      </c>
      <c r="C92" s="538"/>
      <c r="D92" s="538"/>
      <c r="E92" s="538"/>
      <c r="F92" s="538"/>
      <c r="G92" s="539"/>
      <c r="H92" s="137">
        <f>SUM(H88:H91)</f>
        <v>0.14250000000000002</v>
      </c>
      <c r="I92" s="120">
        <f>ROUND(((I76)*$H$85)/(1-$H$85),2)</f>
        <v>197.46</v>
      </c>
      <c r="K92" s="8"/>
    </row>
    <row r="93" spans="2:11">
      <c r="B93" s="87"/>
      <c r="C93" s="88"/>
      <c r="D93" s="88"/>
      <c r="E93" s="88"/>
      <c r="F93" s="88"/>
      <c r="G93" s="88"/>
      <c r="H93" s="89"/>
      <c r="I93" s="90"/>
      <c r="K93" s="8"/>
    </row>
    <row r="94" spans="2:11">
      <c r="B94" s="537" t="s">
        <v>64</v>
      </c>
      <c r="C94" s="538"/>
      <c r="D94" s="538"/>
      <c r="E94" s="538"/>
      <c r="F94" s="538"/>
      <c r="G94" s="538"/>
      <c r="H94" s="539"/>
      <c r="I94" s="211">
        <f>I92+I85</f>
        <v>197.46</v>
      </c>
      <c r="K94" s="8"/>
    </row>
    <row r="95" spans="2:11">
      <c r="B95" s="87"/>
      <c r="C95" s="88"/>
      <c r="D95" s="88"/>
      <c r="E95" s="88"/>
      <c r="F95" s="88"/>
      <c r="G95" s="88"/>
      <c r="H95" s="89"/>
      <c r="I95" s="90"/>
      <c r="K95" s="8"/>
    </row>
    <row r="96" spans="2:11">
      <c r="B96" s="552" t="s">
        <v>65</v>
      </c>
      <c r="C96" s="552"/>
      <c r="D96" s="552"/>
      <c r="E96" s="552"/>
      <c r="F96" s="552"/>
      <c r="G96" s="552"/>
      <c r="H96" s="552"/>
      <c r="I96" s="552"/>
      <c r="K96" s="8"/>
    </row>
    <row r="97" spans="2:13">
      <c r="B97" s="87"/>
      <c r="C97" s="88"/>
      <c r="D97" s="88"/>
      <c r="E97" s="88"/>
      <c r="F97" s="88"/>
      <c r="G97" s="88"/>
      <c r="H97" s="89"/>
      <c r="I97" s="90"/>
      <c r="K97" s="8"/>
    </row>
    <row r="98" spans="2:13">
      <c r="B98" s="537" t="s">
        <v>66</v>
      </c>
      <c r="C98" s="538"/>
      <c r="D98" s="538"/>
      <c r="E98" s="538"/>
      <c r="F98" s="538"/>
      <c r="G98" s="538"/>
      <c r="H98" s="539"/>
      <c r="I98" s="212">
        <f>I58+I67+I85</f>
        <v>0</v>
      </c>
      <c r="K98" s="8"/>
      <c r="M98" s="13"/>
    </row>
    <row r="99" spans="2:13">
      <c r="B99" s="102"/>
      <c r="C99" s="102"/>
      <c r="D99" s="102"/>
      <c r="E99" s="102"/>
      <c r="F99" s="102"/>
      <c r="G99" s="102"/>
      <c r="H99" s="103"/>
      <c r="I99" s="114"/>
      <c r="K99" s="8"/>
    </row>
    <row r="100" spans="2:13">
      <c r="B100" s="537" t="s">
        <v>67</v>
      </c>
      <c r="C100" s="538"/>
      <c r="D100" s="538"/>
      <c r="E100" s="538"/>
      <c r="F100" s="538"/>
      <c r="G100" s="538"/>
      <c r="H100" s="539"/>
      <c r="I100" s="212">
        <f>I76+I92</f>
        <v>1385.6750000000002</v>
      </c>
      <c r="K100" s="8"/>
    </row>
    <row r="101" spans="2:13">
      <c r="B101" s="102"/>
      <c r="C101" s="102"/>
      <c r="D101" s="102"/>
      <c r="E101" s="102"/>
      <c r="F101" s="102"/>
      <c r="G101" s="102"/>
      <c r="H101" s="103"/>
      <c r="I101" s="114"/>
      <c r="K101" s="8"/>
    </row>
    <row r="102" spans="2:13">
      <c r="B102" s="537" t="s">
        <v>68</v>
      </c>
      <c r="C102" s="538"/>
      <c r="D102" s="538"/>
      <c r="E102" s="538"/>
      <c r="F102" s="538"/>
      <c r="G102" s="538"/>
      <c r="H102" s="539"/>
      <c r="I102" s="212">
        <f>I58+I67+I76+I94</f>
        <v>1385.6750000000002</v>
      </c>
    </row>
    <row r="103" spans="2:13">
      <c r="B103" s="104"/>
      <c r="C103" s="104"/>
      <c r="D103" s="104"/>
      <c r="E103" s="104"/>
      <c r="F103" s="104"/>
      <c r="G103" s="104"/>
      <c r="H103" s="104"/>
      <c r="I103" s="115"/>
      <c r="K103" s="8"/>
    </row>
    <row r="104" spans="2:13">
      <c r="B104" s="553" t="s">
        <v>104</v>
      </c>
      <c r="C104" s="553"/>
      <c r="D104" s="553"/>
      <c r="E104" s="553"/>
      <c r="F104" s="553"/>
      <c r="G104" s="553"/>
      <c r="H104" s="553"/>
      <c r="I104" s="212">
        <f>I98*1</f>
        <v>0</v>
      </c>
      <c r="K104" s="8"/>
    </row>
    <row r="105" spans="2:13">
      <c r="B105" s="87"/>
      <c r="C105" s="88"/>
      <c r="D105" s="88"/>
      <c r="E105" s="88"/>
      <c r="F105" s="88"/>
      <c r="G105" s="88"/>
      <c r="H105" s="89"/>
      <c r="I105" s="114"/>
    </row>
    <row r="106" spans="2:13">
      <c r="B106" s="553" t="s">
        <v>106</v>
      </c>
      <c r="C106" s="553"/>
      <c r="D106" s="553"/>
      <c r="E106" s="553"/>
      <c r="F106" s="553"/>
      <c r="G106" s="553"/>
      <c r="H106" s="553"/>
      <c r="I106" s="212">
        <f>I102*1</f>
        <v>1385.6750000000002</v>
      </c>
    </row>
    <row r="107" spans="2:13">
      <c r="B107" s="87"/>
      <c r="C107" s="88"/>
      <c r="D107" s="88"/>
      <c r="E107" s="551"/>
      <c r="F107" s="551"/>
      <c r="G107" s="551"/>
      <c r="H107" s="551"/>
      <c r="I107" s="551"/>
    </row>
    <row r="108" spans="2:13" ht="18">
      <c r="E108" s="494"/>
      <c r="F108" s="494"/>
      <c r="G108" s="495"/>
      <c r="H108" s="495"/>
      <c r="I108" s="495"/>
    </row>
    <row r="109" spans="2:13">
      <c r="B109" s="496"/>
      <c r="C109" s="496"/>
      <c r="D109" s="496"/>
      <c r="E109" s="496"/>
      <c r="F109" s="496"/>
      <c r="G109" s="496"/>
    </row>
  </sheetData>
  <sheetProtection password="DFA0" sheet="1" objects="1" scenarios="1" selectLockedCells="1"/>
  <mergeCells count="80">
    <mergeCell ref="E107:F107"/>
    <mergeCell ref="G107:I107"/>
    <mergeCell ref="E108:F108"/>
    <mergeCell ref="G108:I108"/>
    <mergeCell ref="B96:I96"/>
    <mergeCell ref="B98:H98"/>
    <mergeCell ref="B100:H100"/>
    <mergeCell ref="B102:H102"/>
    <mergeCell ref="B104:H104"/>
    <mergeCell ref="B106:H106"/>
    <mergeCell ref="C88:G88"/>
    <mergeCell ref="C89:G89"/>
    <mergeCell ref="C90:G90"/>
    <mergeCell ref="B92:G92"/>
    <mergeCell ref="B94:H94"/>
    <mergeCell ref="C91:G91"/>
    <mergeCell ref="C81:G81"/>
    <mergeCell ref="C82:G82"/>
    <mergeCell ref="C83:G83"/>
    <mergeCell ref="B85:G85"/>
    <mergeCell ref="C87:G87"/>
    <mergeCell ref="C84:G84"/>
    <mergeCell ref="B69:I69"/>
    <mergeCell ref="B78:I78"/>
    <mergeCell ref="C80:G80"/>
    <mergeCell ref="C54:H54"/>
    <mergeCell ref="B56:H56"/>
    <mergeCell ref="B58:H58"/>
    <mergeCell ref="B60:I60"/>
    <mergeCell ref="B67:H67"/>
    <mergeCell ref="C62:H62"/>
    <mergeCell ref="C71:H71"/>
    <mergeCell ref="C75:G75"/>
    <mergeCell ref="C73:G73"/>
    <mergeCell ref="C74:G74"/>
    <mergeCell ref="B76:H76"/>
    <mergeCell ref="C72:G72"/>
    <mergeCell ref="C46:H46"/>
    <mergeCell ref="C47:H47"/>
    <mergeCell ref="C48:H48"/>
    <mergeCell ref="C53:H53"/>
    <mergeCell ref="C49:H49"/>
    <mergeCell ref="C50:H50"/>
    <mergeCell ref="B51:H51"/>
    <mergeCell ref="C40:G40"/>
    <mergeCell ref="C41:G41"/>
    <mergeCell ref="B42:G42"/>
    <mergeCell ref="C44:G44"/>
    <mergeCell ref="C45:H45"/>
    <mergeCell ref="B34:G34"/>
    <mergeCell ref="C36:G36"/>
    <mergeCell ref="C37:G37"/>
    <mergeCell ref="C38:G38"/>
    <mergeCell ref="C39:G39"/>
    <mergeCell ref="B28:G28"/>
    <mergeCell ref="C30:G30"/>
    <mergeCell ref="C31:G31"/>
    <mergeCell ref="C32:G32"/>
    <mergeCell ref="C33:G33"/>
    <mergeCell ref="C22:G22"/>
    <mergeCell ref="C23:G23"/>
    <mergeCell ref="C24:G24"/>
    <mergeCell ref="C25:G25"/>
    <mergeCell ref="C27:G27"/>
    <mergeCell ref="B1:I1"/>
    <mergeCell ref="B109:G109"/>
    <mergeCell ref="B2:I2"/>
    <mergeCell ref="B5:I5"/>
    <mergeCell ref="B6:I6"/>
    <mergeCell ref="B7:I7"/>
    <mergeCell ref="B8:I8"/>
    <mergeCell ref="B9:I9"/>
    <mergeCell ref="B11:H11"/>
    <mergeCell ref="B13:I13"/>
    <mergeCell ref="C15:H15"/>
    <mergeCell ref="C16:H16"/>
    <mergeCell ref="B17:H17"/>
    <mergeCell ref="C19:G19"/>
    <mergeCell ref="C20:G20"/>
    <mergeCell ref="C21:G21"/>
  </mergeCells>
  <pageMargins left="0.511811024" right="0.511811024" top="0.78740157499999996" bottom="0.78740157499999996" header="0.31496062000000002" footer="0.31496062000000002"/>
  <pageSetup paperSize="9" scale="78" orientation="portrait" r:id="rId1"/>
  <rowBreaks count="1" manualBreakCount="1">
    <brk id="59" max="16383" man="1"/>
  </rowBreaks>
  <colBreaks count="1" manualBreakCount="1">
    <brk id="9" max="1048575" man="1"/>
  </colBreaks>
</worksheet>
</file>

<file path=xl/worksheets/sheet4.xml><?xml version="1.0" encoding="utf-8"?>
<worksheet xmlns="http://schemas.openxmlformats.org/spreadsheetml/2006/main" xmlns:r="http://schemas.openxmlformats.org/officeDocument/2006/relationships">
  <sheetPr>
    <tabColor rgb="FF00B0F0"/>
  </sheetPr>
  <dimension ref="B1:L110"/>
  <sheetViews>
    <sheetView zoomScaleNormal="100" workbookViewId="0">
      <selection activeCell="I11" sqref="I11"/>
    </sheetView>
  </sheetViews>
  <sheetFormatPr defaultRowHeight="15"/>
  <cols>
    <col min="1" max="1" width="1.42578125" customWidth="1"/>
    <col min="2" max="2" width="4.140625" style="2" customWidth="1"/>
    <col min="3" max="3" width="46" customWidth="1"/>
    <col min="4" max="4" width="6.85546875" customWidth="1"/>
    <col min="5" max="5" width="5.42578125" customWidth="1"/>
    <col min="6" max="6" width="6.42578125" customWidth="1"/>
    <col min="7" max="7" width="9.5703125" customWidth="1"/>
    <col min="8" max="8" width="15.140625" style="5" customWidth="1"/>
    <col min="9" max="9" width="15.140625" style="3" customWidth="1"/>
    <col min="10" max="10" width="12.140625" bestFit="1" customWidth="1"/>
    <col min="257" max="257" width="1.42578125" customWidth="1"/>
    <col min="258" max="258" width="4.140625" customWidth="1"/>
    <col min="259" max="259" width="46" customWidth="1"/>
    <col min="260" max="260" width="6.85546875" customWidth="1"/>
    <col min="261" max="261" width="5.42578125" customWidth="1"/>
    <col min="262" max="262" width="6.42578125" customWidth="1"/>
    <col min="263" max="263" width="9.5703125" customWidth="1"/>
    <col min="264" max="265" width="15.140625" customWidth="1"/>
    <col min="266" max="266" width="12.140625" bestFit="1" customWidth="1"/>
    <col min="513" max="513" width="1.42578125" customWidth="1"/>
    <col min="514" max="514" width="4.140625" customWidth="1"/>
    <col min="515" max="515" width="46" customWidth="1"/>
    <col min="516" max="516" width="6.85546875" customWidth="1"/>
    <col min="517" max="517" width="5.42578125" customWidth="1"/>
    <col min="518" max="518" width="6.42578125" customWidth="1"/>
    <col min="519" max="519" width="9.5703125" customWidth="1"/>
    <col min="520" max="521" width="15.140625" customWidth="1"/>
    <col min="522" max="522" width="12.140625" bestFit="1" customWidth="1"/>
    <col min="769" max="769" width="1.42578125" customWidth="1"/>
    <col min="770" max="770" width="4.140625" customWidth="1"/>
    <col min="771" max="771" width="46" customWidth="1"/>
    <col min="772" max="772" width="6.85546875" customWidth="1"/>
    <col min="773" max="773" width="5.42578125" customWidth="1"/>
    <col min="774" max="774" width="6.42578125" customWidth="1"/>
    <col min="775" max="775" width="9.5703125" customWidth="1"/>
    <col min="776" max="777" width="15.140625" customWidth="1"/>
    <col min="778" max="778" width="12.140625" bestFit="1" customWidth="1"/>
    <col min="1025" max="1025" width="1.42578125" customWidth="1"/>
    <col min="1026" max="1026" width="4.140625" customWidth="1"/>
    <col min="1027" max="1027" width="46" customWidth="1"/>
    <col min="1028" max="1028" width="6.85546875" customWidth="1"/>
    <col min="1029" max="1029" width="5.42578125" customWidth="1"/>
    <col min="1030" max="1030" width="6.42578125" customWidth="1"/>
    <col min="1031" max="1031" width="9.5703125" customWidth="1"/>
    <col min="1032" max="1033" width="15.140625" customWidth="1"/>
    <col min="1034" max="1034" width="12.140625" bestFit="1" customWidth="1"/>
    <col min="1281" max="1281" width="1.42578125" customWidth="1"/>
    <col min="1282" max="1282" width="4.140625" customWidth="1"/>
    <col min="1283" max="1283" width="46" customWidth="1"/>
    <col min="1284" max="1284" width="6.85546875" customWidth="1"/>
    <col min="1285" max="1285" width="5.42578125" customWidth="1"/>
    <col min="1286" max="1286" width="6.42578125" customWidth="1"/>
    <col min="1287" max="1287" width="9.5703125" customWidth="1"/>
    <col min="1288" max="1289" width="15.140625" customWidth="1"/>
    <col min="1290" max="1290" width="12.140625" bestFit="1" customWidth="1"/>
    <col min="1537" max="1537" width="1.42578125" customWidth="1"/>
    <col min="1538" max="1538" width="4.140625" customWidth="1"/>
    <col min="1539" max="1539" width="46" customWidth="1"/>
    <col min="1540" max="1540" width="6.85546875" customWidth="1"/>
    <col min="1541" max="1541" width="5.42578125" customWidth="1"/>
    <col min="1542" max="1542" width="6.42578125" customWidth="1"/>
    <col min="1543" max="1543" width="9.5703125" customWidth="1"/>
    <col min="1544" max="1545" width="15.140625" customWidth="1"/>
    <col min="1546" max="1546" width="12.140625" bestFit="1" customWidth="1"/>
    <col min="1793" max="1793" width="1.42578125" customWidth="1"/>
    <col min="1794" max="1794" width="4.140625" customWidth="1"/>
    <col min="1795" max="1795" width="46" customWidth="1"/>
    <col min="1796" max="1796" width="6.85546875" customWidth="1"/>
    <col min="1797" max="1797" width="5.42578125" customWidth="1"/>
    <col min="1798" max="1798" width="6.42578125" customWidth="1"/>
    <col min="1799" max="1799" width="9.5703125" customWidth="1"/>
    <col min="1800" max="1801" width="15.140625" customWidth="1"/>
    <col min="1802" max="1802" width="12.140625" bestFit="1" customWidth="1"/>
    <col min="2049" max="2049" width="1.42578125" customWidth="1"/>
    <col min="2050" max="2050" width="4.140625" customWidth="1"/>
    <col min="2051" max="2051" width="46" customWidth="1"/>
    <col min="2052" max="2052" width="6.85546875" customWidth="1"/>
    <col min="2053" max="2053" width="5.42578125" customWidth="1"/>
    <col min="2054" max="2054" width="6.42578125" customWidth="1"/>
    <col min="2055" max="2055" width="9.5703125" customWidth="1"/>
    <col min="2056" max="2057" width="15.140625" customWidth="1"/>
    <col min="2058" max="2058" width="12.140625" bestFit="1" customWidth="1"/>
    <col min="2305" max="2305" width="1.42578125" customWidth="1"/>
    <col min="2306" max="2306" width="4.140625" customWidth="1"/>
    <col min="2307" max="2307" width="46" customWidth="1"/>
    <col min="2308" max="2308" width="6.85546875" customWidth="1"/>
    <col min="2309" max="2309" width="5.42578125" customWidth="1"/>
    <col min="2310" max="2310" width="6.42578125" customWidth="1"/>
    <col min="2311" max="2311" width="9.5703125" customWidth="1"/>
    <col min="2312" max="2313" width="15.140625" customWidth="1"/>
    <col min="2314" max="2314" width="12.140625" bestFit="1" customWidth="1"/>
    <col min="2561" max="2561" width="1.42578125" customWidth="1"/>
    <col min="2562" max="2562" width="4.140625" customWidth="1"/>
    <col min="2563" max="2563" width="46" customWidth="1"/>
    <col min="2564" max="2564" width="6.85546875" customWidth="1"/>
    <col min="2565" max="2565" width="5.42578125" customWidth="1"/>
    <col min="2566" max="2566" width="6.42578125" customWidth="1"/>
    <col min="2567" max="2567" width="9.5703125" customWidth="1"/>
    <col min="2568" max="2569" width="15.140625" customWidth="1"/>
    <col min="2570" max="2570" width="12.140625" bestFit="1" customWidth="1"/>
    <col min="2817" max="2817" width="1.42578125" customWidth="1"/>
    <col min="2818" max="2818" width="4.140625" customWidth="1"/>
    <col min="2819" max="2819" width="46" customWidth="1"/>
    <col min="2820" max="2820" width="6.85546875" customWidth="1"/>
    <col min="2821" max="2821" width="5.42578125" customWidth="1"/>
    <col min="2822" max="2822" width="6.42578125" customWidth="1"/>
    <col min="2823" max="2823" width="9.5703125" customWidth="1"/>
    <col min="2824" max="2825" width="15.140625" customWidth="1"/>
    <col min="2826" max="2826" width="12.140625" bestFit="1" customWidth="1"/>
    <col min="3073" max="3073" width="1.42578125" customWidth="1"/>
    <col min="3074" max="3074" width="4.140625" customWidth="1"/>
    <col min="3075" max="3075" width="46" customWidth="1"/>
    <col min="3076" max="3076" width="6.85546875" customWidth="1"/>
    <col min="3077" max="3077" width="5.42578125" customWidth="1"/>
    <col min="3078" max="3078" width="6.42578125" customWidth="1"/>
    <col min="3079" max="3079" width="9.5703125" customWidth="1"/>
    <col min="3080" max="3081" width="15.140625" customWidth="1"/>
    <col min="3082" max="3082" width="12.140625" bestFit="1" customWidth="1"/>
    <col min="3329" max="3329" width="1.42578125" customWidth="1"/>
    <col min="3330" max="3330" width="4.140625" customWidth="1"/>
    <col min="3331" max="3331" width="46" customWidth="1"/>
    <col min="3332" max="3332" width="6.85546875" customWidth="1"/>
    <col min="3333" max="3333" width="5.42578125" customWidth="1"/>
    <col min="3334" max="3334" width="6.42578125" customWidth="1"/>
    <col min="3335" max="3335" width="9.5703125" customWidth="1"/>
    <col min="3336" max="3337" width="15.140625" customWidth="1"/>
    <col min="3338" max="3338" width="12.140625" bestFit="1" customWidth="1"/>
    <col min="3585" max="3585" width="1.42578125" customWidth="1"/>
    <col min="3586" max="3586" width="4.140625" customWidth="1"/>
    <col min="3587" max="3587" width="46" customWidth="1"/>
    <col min="3588" max="3588" width="6.85546875" customWidth="1"/>
    <col min="3589" max="3589" width="5.42578125" customWidth="1"/>
    <col min="3590" max="3590" width="6.42578125" customWidth="1"/>
    <col min="3591" max="3591" width="9.5703125" customWidth="1"/>
    <col min="3592" max="3593" width="15.140625" customWidth="1"/>
    <col min="3594" max="3594" width="12.140625" bestFit="1" customWidth="1"/>
    <col min="3841" max="3841" width="1.42578125" customWidth="1"/>
    <col min="3842" max="3842" width="4.140625" customWidth="1"/>
    <col min="3843" max="3843" width="46" customWidth="1"/>
    <col min="3844" max="3844" width="6.85546875" customWidth="1"/>
    <col min="3845" max="3845" width="5.42578125" customWidth="1"/>
    <col min="3846" max="3846" width="6.42578125" customWidth="1"/>
    <col min="3847" max="3847" width="9.5703125" customWidth="1"/>
    <col min="3848" max="3849" width="15.140625" customWidth="1"/>
    <col min="3850" max="3850" width="12.140625" bestFit="1" customWidth="1"/>
    <col min="4097" max="4097" width="1.42578125" customWidth="1"/>
    <col min="4098" max="4098" width="4.140625" customWidth="1"/>
    <col min="4099" max="4099" width="46" customWidth="1"/>
    <col min="4100" max="4100" width="6.85546875" customWidth="1"/>
    <col min="4101" max="4101" width="5.42578125" customWidth="1"/>
    <col min="4102" max="4102" width="6.42578125" customWidth="1"/>
    <col min="4103" max="4103" width="9.5703125" customWidth="1"/>
    <col min="4104" max="4105" width="15.140625" customWidth="1"/>
    <col min="4106" max="4106" width="12.140625" bestFit="1" customWidth="1"/>
    <col min="4353" max="4353" width="1.42578125" customWidth="1"/>
    <col min="4354" max="4354" width="4.140625" customWidth="1"/>
    <col min="4355" max="4355" width="46" customWidth="1"/>
    <col min="4356" max="4356" width="6.85546875" customWidth="1"/>
    <col min="4357" max="4357" width="5.42578125" customWidth="1"/>
    <col min="4358" max="4358" width="6.42578125" customWidth="1"/>
    <col min="4359" max="4359" width="9.5703125" customWidth="1"/>
    <col min="4360" max="4361" width="15.140625" customWidth="1"/>
    <col min="4362" max="4362" width="12.140625" bestFit="1" customWidth="1"/>
    <col min="4609" max="4609" width="1.42578125" customWidth="1"/>
    <col min="4610" max="4610" width="4.140625" customWidth="1"/>
    <col min="4611" max="4611" width="46" customWidth="1"/>
    <col min="4612" max="4612" width="6.85546875" customWidth="1"/>
    <col min="4613" max="4613" width="5.42578125" customWidth="1"/>
    <col min="4614" max="4614" width="6.42578125" customWidth="1"/>
    <col min="4615" max="4615" width="9.5703125" customWidth="1"/>
    <col min="4616" max="4617" width="15.140625" customWidth="1"/>
    <col min="4618" max="4618" width="12.140625" bestFit="1" customWidth="1"/>
    <col min="4865" max="4865" width="1.42578125" customWidth="1"/>
    <col min="4866" max="4866" width="4.140625" customWidth="1"/>
    <col min="4867" max="4867" width="46" customWidth="1"/>
    <col min="4868" max="4868" width="6.85546875" customWidth="1"/>
    <col min="4869" max="4869" width="5.42578125" customWidth="1"/>
    <col min="4870" max="4870" width="6.42578125" customWidth="1"/>
    <col min="4871" max="4871" width="9.5703125" customWidth="1"/>
    <col min="4872" max="4873" width="15.140625" customWidth="1"/>
    <col min="4874" max="4874" width="12.140625" bestFit="1" customWidth="1"/>
    <col min="5121" max="5121" width="1.42578125" customWidth="1"/>
    <col min="5122" max="5122" width="4.140625" customWidth="1"/>
    <col min="5123" max="5123" width="46" customWidth="1"/>
    <col min="5124" max="5124" width="6.85546875" customWidth="1"/>
    <col min="5125" max="5125" width="5.42578125" customWidth="1"/>
    <col min="5126" max="5126" width="6.42578125" customWidth="1"/>
    <col min="5127" max="5127" width="9.5703125" customWidth="1"/>
    <col min="5128" max="5129" width="15.140625" customWidth="1"/>
    <col min="5130" max="5130" width="12.140625" bestFit="1" customWidth="1"/>
    <col min="5377" max="5377" width="1.42578125" customWidth="1"/>
    <col min="5378" max="5378" width="4.140625" customWidth="1"/>
    <col min="5379" max="5379" width="46" customWidth="1"/>
    <col min="5380" max="5380" width="6.85546875" customWidth="1"/>
    <col min="5381" max="5381" width="5.42578125" customWidth="1"/>
    <col min="5382" max="5382" width="6.42578125" customWidth="1"/>
    <col min="5383" max="5383" width="9.5703125" customWidth="1"/>
    <col min="5384" max="5385" width="15.140625" customWidth="1"/>
    <col min="5386" max="5386" width="12.140625" bestFit="1" customWidth="1"/>
    <col min="5633" max="5633" width="1.42578125" customWidth="1"/>
    <col min="5634" max="5634" width="4.140625" customWidth="1"/>
    <col min="5635" max="5635" width="46" customWidth="1"/>
    <col min="5636" max="5636" width="6.85546875" customWidth="1"/>
    <col min="5637" max="5637" width="5.42578125" customWidth="1"/>
    <col min="5638" max="5638" width="6.42578125" customWidth="1"/>
    <col min="5639" max="5639" width="9.5703125" customWidth="1"/>
    <col min="5640" max="5641" width="15.140625" customWidth="1"/>
    <col min="5642" max="5642" width="12.140625" bestFit="1" customWidth="1"/>
    <col min="5889" max="5889" width="1.42578125" customWidth="1"/>
    <col min="5890" max="5890" width="4.140625" customWidth="1"/>
    <col min="5891" max="5891" width="46" customWidth="1"/>
    <col min="5892" max="5892" width="6.85546875" customWidth="1"/>
    <col min="5893" max="5893" width="5.42578125" customWidth="1"/>
    <col min="5894" max="5894" width="6.42578125" customWidth="1"/>
    <col min="5895" max="5895" width="9.5703125" customWidth="1"/>
    <col min="5896" max="5897" width="15.140625" customWidth="1"/>
    <col min="5898" max="5898" width="12.140625" bestFit="1" customWidth="1"/>
    <col min="6145" max="6145" width="1.42578125" customWidth="1"/>
    <col min="6146" max="6146" width="4.140625" customWidth="1"/>
    <col min="6147" max="6147" width="46" customWidth="1"/>
    <col min="6148" max="6148" width="6.85546875" customWidth="1"/>
    <col min="6149" max="6149" width="5.42578125" customWidth="1"/>
    <col min="6150" max="6150" width="6.42578125" customWidth="1"/>
    <col min="6151" max="6151" width="9.5703125" customWidth="1"/>
    <col min="6152" max="6153" width="15.140625" customWidth="1"/>
    <col min="6154" max="6154" width="12.140625" bestFit="1" customWidth="1"/>
    <col min="6401" max="6401" width="1.42578125" customWidth="1"/>
    <col min="6402" max="6402" width="4.140625" customWidth="1"/>
    <col min="6403" max="6403" width="46" customWidth="1"/>
    <col min="6404" max="6404" width="6.85546875" customWidth="1"/>
    <col min="6405" max="6405" width="5.42578125" customWidth="1"/>
    <col min="6406" max="6406" width="6.42578125" customWidth="1"/>
    <col min="6407" max="6407" width="9.5703125" customWidth="1"/>
    <col min="6408" max="6409" width="15.140625" customWidth="1"/>
    <col min="6410" max="6410" width="12.140625" bestFit="1" customWidth="1"/>
    <col min="6657" max="6657" width="1.42578125" customWidth="1"/>
    <col min="6658" max="6658" width="4.140625" customWidth="1"/>
    <col min="6659" max="6659" width="46" customWidth="1"/>
    <col min="6660" max="6660" width="6.85546875" customWidth="1"/>
    <col min="6661" max="6661" width="5.42578125" customWidth="1"/>
    <col min="6662" max="6662" width="6.42578125" customWidth="1"/>
    <col min="6663" max="6663" width="9.5703125" customWidth="1"/>
    <col min="6664" max="6665" width="15.140625" customWidth="1"/>
    <col min="6666" max="6666" width="12.140625" bestFit="1" customWidth="1"/>
    <col min="6913" max="6913" width="1.42578125" customWidth="1"/>
    <col min="6914" max="6914" width="4.140625" customWidth="1"/>
    <col min="6915" max="6915" width="46" customWidth="1"/>
    <col min="6916" max="6916" width="6.85546875" customWidth="1"/>
    <col min="6917" max="6917" width="5.42578125" customWidth="1"/>
    <col min="6918" max="6918" width="6.42578125" customWidth="1"/>
    <col min="6919" max="6919" width="9.5703125" customWidth="1"/>
    <col min="6920" max="6921" width="15.140625" customWidth="1"/>
    <col min="6922" max="6922" width="12.140625" bestFit="1" customWidth="1"/>
    <col min="7169" max="7169" width="1.42578125" customWidth="1"/>
    <col min="7170" max="7170" width="4.140625" customWidth="1"/>
    <col min="7171" max="7171" width="46" customWidth="1"/>
    <col min="7172" max="7172" width="6.85546875" customWidth="1"/>
    <col min="7173" max="7173" width="5.42578125" customWidth="1"/>
    <col min="7174" max="7174" width="6.42578125" customWidth="1"/>
    <col min="7175" max="7175" width="9.5703125" customWidth="1"/>
    <col min="7176" max="7177" width="15.140625" customWidth="1"/>
    <col min="7178" max="7178" width="12.140625" bestFit="1" customWidth="1"/>
    <col min="7425" max="7425" width="1.42578125" customWidth="1"/>
    <col min="7426" max="7426" width="4.140625" customWidth="1"/>
    <col min="7427" max="7427" width="46" customWidth="1"/>
    <col min="7428" max="7428" width="6.85546875" customWidth="1"/>
    <col min="7429" max="7429" width="5.42578125" customWidth="1"/>
    <col min="7430" max="7430" width="6.42578125" customWidth="1"/>
    <col min="7431" max="7431" width="9.5703125" customWidth="1"/>
    <col min="7432" max="7433" width="15.140625" customWidth="1"/>
    <col min="7434" max="7434" width="12.140625" bestFit="1" customWidth="1"/>
    <col min="7681" max="7681" width="1.42578125" customWidth="1"/>
    <col min="7682" max="7682" width="4.140625" customWidth="1"/>
    <col min="7683" max="7683" width="46" customWidth="1"/>
    <col min="7684" max="7684" width="6.85546875" customWidth="1"/>
    <col min="7685" max="7685" width="5.42578125" customWidth="1"/>
    <col min="7686" max="7686" width="6.42578125" customWidth="1"/>
    <col min="7687" max="7687" width="9.5703125" customWidth="1"/>
    <col min="7688" max="7689" width="15.140625" customWidth="1"/>
    <col min="7690" max="7690" width="12.140625" bestFit="1" customWidth="1"/>
    <col min="7937" max="7937" width="1.42578125" customWidth="1"/>
    <col min="7938" max="7938" width="4.140625" customWidth="1"/>
    <col min="7939" max="7939" width="46" customWidth="1"/>
    <col min="7940" max="7940" width="6.85546875" customWidth="1"/>
    <col min="7941" max="7941" width="5.42578125" customWidth="1"/>
    <col min="7942" max="7942" width="6.42578125" customWidth="1"/>
    <col min="7943" max="7943" width="9.5703125" customWidth="1"/>
    <col min="7944" max="7945" width="15.140625" customWidth="1"/>
    <col min="7946" max="7946" width="12.140625" bestFit="1" customWidth="1"/>
    <col min="8193" max="8193" width="1.42578125" customWidth="1"/>
    <col min="8194" max="8194" width="4.140625" customWidth="1"/>
    <col min="8195" max="8195" width="46" customWidth="1"/>
    <col min="8196" max="8196" width="6.85546875" customWidth="1"/>
    <col min="8197" max="8197" width="5.42578125" customWidth="1"/>
    <col min="8198" max="8198" width="6.42578125" customWidth="1"/>
    <col min="8199" max="8199" width="9.5703125" customWidth="1"/>
    <col min="8200" max="8201" width="15.140625" customWidth="1"/>
    <col min="8202" max="8202" width="12.140625" bestFit="1" customWidth="1"/>
    <col min="8449" max="8449" width="1.42578125" customWidth="1"/>
    <col min="8450" max="8450" width="4.140625" customWidth="1"/>
    <col min="8451" max="8451" width="46" customWidth="1"/>
    <col min="8452" max="8452" width="6.85546875" customWidth="1"/>
    <col min="8453" max="8453" width="5.42578125" customWidth="1"/>
    <col min="8454" max="8454" width="6.42578125" customWidth="1"/>
    <col min="8455" max="8455" width="9.5703125" customWidth="1"/>
    <col min="8456" max="8457" width="15.140625" customWidth="1"/>
    <col min="8458" max="8458" width="12.140625" bestFit="1" customWidth="1"/>
    <col min="8705" max="8705" width="1.42578125" customWidth="1"/>
    <col min="8706" max="8706" width="4.140625" customWidth="1"/>
    <col min="8707" max="8707" width="46" customWidth="1"/>
    <col min="8708" max="8708" width="6.85546875" customWidth="1"/>
    <col min="8709" max="8709" width="5.42578125" customWidth="1"/>
    <col min="8710" max="8710" width="6.42578125" customWidth="1"/>
    <col min="8711" max="8711" width="9.5703125" customWidth="1"/>
    <col min="8712" max="8713" width="15.140625" customWidth="1"/>
    <col min="8714" max="8714" width="12.140625" bestFit="1" customWidth="1"/>
    <col min="8961" max="8961" width="1.42578125" customWidth="1"/>
    <col min="8962" max="8962" width="4.140625" customWidth="1"/>
    <col min="8963" max="8963" width="46" customWidth="1"/>
    <col min="8964" max="8964" width="6.85546875" customWidth="1"/>
    <col min="8965" max="8965" width="5.42578125" customWidth="1"/>
    <col min="8966" max="8966" width="6.42578125" customWidth="1"/>
    <col min="8967" max="8967" width="9.5703125" customWidth="1"/>
    <col min="8968" max="8969" width="15.140625" customWidth="1"/>
    <col min="8970" max="8970" width="12.140625" bestFit="1" customWidth="1"/>
    <col min="9217" max="9217" width="1.42578125" customWidth="1"/>
    <col min="9218" max="9218" width="4.140625" customWidth="1"/>
    <col min="9219" max="9219" width="46" customWidth="1"/>
    <col min="9220" max="9220" width="6.85546875" customWidth="1"/>
    <col min="9221" max="9221" width="5.42578125" customWidth="1"/>
    <col min="9222" max="9222" width="6.42578125" customWidth="1"/>
    <col min="9223" max="9223" width="9.5703125" customWidth="1"/>
    <col min="9224" max="9225" width="15.140625" customWidth="1"/>
    <col min="9226" max="9226" width="12.140625" bestFit="1" customWidth="1"/>
    <col min="9473" max="9473" width="1.42578125" customWidth="1"/>
    <col min="9474" max="9474" width="4.140625" customWidth="1"/>
    <col min="9475" max="9475" width="46" customWidth="1"/>
    <col min="9476" max="9476" width="6.85546875" customWidth="1"/>
    <col min="9477" max="9477" width="5.42578125" customWidth="1"/>
    <col min="9478" max="9478" width="6.42578125" customWidth="1"/>
    <col min="9479" max="9479" width="9.5703125" customWidth="1"/>
    <col min="9480" max="9481" width="15.140625" customWidth="1"/>
    <col min="9482" max="9482" width="12.140625" bestFit="1" customWidth="1"/>
    <col min="9729" max="9729" width="1.42578125" customWidth="1"/>
    <col min="9730" max="9730" width="4.140625" customWidth="1"/>
    <col min="9731" max="9731" width="46" customWidth="1"/>
    <col min="9732" max="9732" width="6.85546875" customWidth="1"/>
    <col min="9733" max="9733" width="5.42578125" customWidth="1"/>
    <col min="9734" max="9734" width="6.42578125" customWidth="1"/>
    <col min="9735" max="9735" width="9.5703125" customWidth="1"/>
    <col min="9736" max="9737" width="15.140625" customWidth="1"/>
    <col min="9738" max="9738" width="12.140625" bestFit="1" customWidth="1"/>
    <col min="9985" max="9985" width="1.42578125" customWidth="1"/>
    <col min="9986" max="9986" width="4.140625" customWidth="1"/>
    <col min="9987" max="9987" width="46" customWidth="1"/>
    <col min="9988" max="9988" width="6.85546875" customWidth="1"/>
    <col min="9989" max="9989" width="5.42578125" customWidth="1"/>
    <col min="9990" max="9990" width="6.42578125" customWidth="1"/>
    <col min="9991" max="9991" width="9.5703125" customWidth="1"/>
    <col min="9992" max="9993" width="15.140625" customWidth="1"/>
    <col min="9994" max="9994" width="12.140625" bestFit="1" customWidth="1"/>
    <col min="10241" max="10241" width="1.42578125" customWidth="1"/>
    <col min="10242" max="10242" width="4.140625" customWidth="1"/>
    <col min="10243" max="10243" width="46" customWidth="1"/>
    <col min="10244" max="10244" width="6.85546875" customWidth="1"/>
    <col min="10245" max="10245" width="5.42578125" customWidth="1"/>
    <col min="10246" max="10246" width="6.42578125" customWidth="1"/>
    <col min="10247" max="10247" width="9.5703125" customWidth="1"/>
    <col min="10248" max="10249" width="15.140625" customWidth="1"/>
    <col min="10250" max="10250" width="12.140625" bestFit="1" customWidth="1"/>
    <col min="10497" max="10497" width="1.42578125" customWidth="1"/>
    <col min="10498" max="10498" width="4.140625" customWidth="1"/>
    <col min="10499" max="10499" width="46" customWidth="1"/>
    <col min="10500" max="10500" width="6.85546875" customWidth="1"/>
    <col min="10501" max="10501" width="5.42578125" customWidth="1"/>
    <col min="10502" max="10502" width="6.42578125" customWidth="1"/>
    <col min="10503" max="10503" width="9.5703125" customWidth="1"/>
    <col min="10504" max="10505" width="15.140625" customWidth="1"/>
    <col min="10506" max="10506" width="12.140625" bestFit="1" customWidth="1"/>
    <col min="10753" max="10753" width="1.42578125" customWidth="1"/>
    <col min="10754" max="10754" width="4.140625" customWidth="1"/>
    <col min="10755" max="10755" width="46" customWidth="1"/>
    <col min="10756" max="10756" width="6.85546875" customWidth="1"/>
    <col min="10757" max="10757" width="5.42578125" customWidth="1"/>
    <col min="10758" max="10758" width="6.42578125" customWidth="1"/>
    <col min="10759" max="10759" width="9.5703125" customWidth="1"/>
    <col min="10760" max="10761" width="15.140625" customWidth="1"/>
    <col min="10762" max="10762" width="12.140625" bestFit="1" customWidth="1"/>
    <col min="11009" max="11009" width="1.42578125" customWidth="1"/>
    <col min="11010" max="11010" width="4.140625" customWidth="1"/>
    <col min="11011" max="11011" width="46" customWidth="1"/>
    <col min="11012" max="11012" width="6.85546875" customWidth="1"/>
    <col min="11013" max="11013" width="5.42578125" customWidth="1"/>
    <col min="11014" max="11014" width="6.42578125" customWidth="1"/>
    <col min="11015" max="11015" width="9.5703125" customWidth="1"/>
    <col min="11016" max="11017" width="15.140625" customWidth="1"/>
    <col min="11018" max="11018" width="12.140625" bestFit="1" customWidth="1"/>
    <col min="11265" max="11265" width="1.42578125" customWidth="1"/>
    <col min="11266" max="11266" width="4.140625" customWidth="1"/>
    <col min="11267" max="11267" width="46" customWidth="1"/>
    <col min="11268" max="11268" width="6.85546875" customWidth="1"/>
    <col min="11269" max="11269" width="5.42578125" customWidth="1"/>
    <col min="11270" max="11270" width="6.42578125" customWidth="1"/>
    <col min="11271" max="11271" width="9.5703125" customWidth="1"/>
    <col min="11272" max="11273" width="15.140625" customWidth="1"/>
    <col min="11274" max="11274" width="12.140625" bestFit="1" customWidth="1"/>
    <col min="11521" max="11521" width="1.42578125" customWidth="1"/>
    <col min="11522" max="11522" width="4.140625" customWidth="1"/>
    <col min="11523" max="11523" width="46" customWidth="1"/>
    <col min="11524" max="11524" width="6.85546875" customWidth="1"/>
    <col min="11525" max="11525" width="5.42578125" customWidth="1"/>
    <col min="11526" max="11526" width="6.42578125" customWidth="1"/>
    <col min="11527" max="11527" width="9.5703125" customWidth="1"/>
    <col min="11528" max="11529" width="15.140625" customWidth="1"/>
    <col min="11530" max="11530" width="12.140625" bestFit="1" customWidth="1"/>
    <col min="11777" max="11777" width="1.42578125" customWidth="1"/>
    <col min="11778" max="11778" width="4.140625" customWidth="1"/>
    <col min="11779" max="11779" width="46" customWidth="1"/>
    <col min="11780" max="11780" width="6.85546875" customWidth="1"/>
    <col min="11781" max="11781" width="5.42578125" customWidth="1"/>
    <col min="11782" max="11782" width="6.42578125" customWidth="1"/>
    <col min="11783" max="11783" width="9.5703125" customWidth="1"/>
    <col min="11784" max="11785" width="15.140625" customWidth="1"/>
    <col min="11786" max="11786" width="12.140625" bestFit="1" customWidth="1"/>
    <col min="12033" max="12033" width="1.42578125" customWidth="1"/>
    <col min="12034" max="12034" width="4.140625" customWidth="1"/>
    <col min="12035" max="12035" width="46" customWidth="1"/>
    <col min="12036" max="12036" width="6.85546875" customWidth="1"/>
    <col min="12037" max="12037" width="5.42578125" customWidth="1"/>
    <col min="12038" max="12038" width="6.42578125" customWidth="1"/>
    <col min="12039" max="12039" width="9.5703125" customWidth="1"/>
    <col min="12040" max="12041" width="15.140625" customWidth="1"/>
    <col min="12042" max="12042" width="12.140625" bestFit="1" customWidth="1"/>
    <col min="12289" max="12289" width="1.42578125" customWidth="1"/>
    <col min="12290" max="12290" width="4.140625" customWidth="1"/>
    <col min="12291" max="12291" width="46" customWidth="1"/>
    <col min="12292" max="12292" width="6.85546875" customWidth="1"/>
    <col min="12293" max="12293" width="5.42578125" customWidth="1"/>
    <col min="12294" max="12294" width="6.42578125" customWidth="1"/>
    <col min="12295" max="12295" width="9.5703125" customWidth="1"/>
    <col min="12296" max="12297" width="15.140625" customWidth="1"/>
    <col min="12298" max="12298" width="12.140625" bestFit="1" customWidth="1"/>
    <col min="12545" max="12545" width="1.42578125" customWidth="1"/>
    <col min="12546" max="12546" width="4.140625" customWidth="1"/>
    <col min="12547" max="12547" width="46" customWidth="1"/>
    <col min="12548" max="12548" width="6.85546875" customWidth="1"/>
    <col min="12549" max="12549" width="5.42578125" customWidth="1"/>
    <col min="12550" max="12550" width="6.42578125" customWidth="1"/>
    <col min="12551" max="12551" width="9.5703125" customWidth="1"/>
    <col min="12552" max="12553" width="15.140625" customWidth="1"/>
    <col min="12554" max="12554" width="12.140625" bestFit="1" customWidth="1"/>
    <col min="12801" max="12801" width="1.42578125" customWidth="1"/>
    <col min="12802" max="12802" width="4.140625" customWidth="1"/>
    <col min="12803" max="12803" width="46" customWidth="1"/>
    <col min="12804" max="12804" width="6.85546875" customWidth="1"/>
    <col min="12805" max="12805" width="5.42578125" customWidth="1"/>
    <col min="12806" max="12806" width="6.42578125" customWidth="1"/>
    <col min="12807" max="12807" width="9.5703125" customWidth="1"/>
    <col min="12808" max="12809" width="15.140625" customWidth="1"/>
    <col min="12810" max="12810" width="12.140625" bestFit="1" customWidth="1"/>
    <col min="13057" max="13057" width="1.42578125" customWidth="1"/>
    <col min="13058" max="13058" width="4.140625" customWidth="1"/>
    <col min="13059" max="13059" width="46" customWidth="1"/>
    <col min="13060" max="13060" width="6.85546875" customWidth="1"/>
    <col min="13061" max="13061" width="5.42578125" customWidth="1"/>
    <col min="13062" max="13062" width="6.42578125" customWidth="1"/>
    <col min="13063" max="13063" width="9.5703125" customWidth="1"/>
    <col min="13064" max="13065" width="15.140625" customWidth="1"/>
    <col min="13066" max="13066" width="12.140625" bestFit="1" customWidth="1"/>
    <col min="13313" max="13313" width="1.42578125" customWidth="1"/>
    <col min="13314" max="13314" width="4.140625" customWidth="1"/>
    <col min="13315" max="13315" width="46" customWidth="1"/>
    <col min="13316" max="13316" width="6.85546875" customWidth="1"/>
    <col min="13317" max="13317" width="5.42578125" customWidth="1"/>
    <col min="13318" max="13318" width="6.42578125" customWidth="1"/>
    <col min="13319" max="13319" width="9.5703125" customWidth="1"/>
    <col min="13320" max="13321" width="15.140625" customWidth="1"/>
    <col min="13322" max="13322" width="12.140625" bestFit="1" customWidth="1"/>
    <col min="13569" max="13569" width="1.42578125" customWidth="1"/>
    <col min="13570" max="13570" width="4.140625" customWidth="1"/>
    <col min="13571" max="13571" width="46" customWidth="1"/>
    <col min="13572" max="13572" width="6.85546875" customWidth="1"/>
    <col min="13573" max="13573" width="5.42578125" customWidth="1"/>
    <col min="13574" max="13574" width="6.42578125" customWidth="1"/>
    <col min="13575" max="13575" width="9.5703125" customWidth="1"/>
    <col min="13576" max="13577" width="15.140625" customWidth="1"/>
    <col min="13578" max="13578" width="12.140625" bestFit="1" customWidth="1"/>
    <col min="13825" max="13825" width="1.42578125" customWidth="1"/>
    <col min="13826" max="13826" width="4.140625" customWidth="1"/>
    <col min="13827" max="13827" width="46" customWidth="1"/>
    <col min="13828" max="13828" width="6.85546875" customWidth="1"/>
    <col min="13829" max="13829" width="5.42578125" customWidth="1"/>
    <col min="13830" max="13830" width="6.42578125" customWidth="1"/>
    <col min="13831" max="13831" width="9.5703125" customWidth="1"/>
    <col min="13832" max="13833" width="15.140625" customWidth="1"/>
    <col min="13834" max="13834" width="12.140625" bestFit="1" customWidth="1"/>
    <col min="14081" max="14081" width="1.42578125" customWidth="1"/>
    <col min="14082" max="14082" width="4.140625" customWidth="1"/>
    <col min="14083" max="14083" width="46" customWidth="1"/>
    <col min="14084" max="14084" width="6.85546875" customWidth="1"/>
    <col min="14085" max="14085" width="5.42578125" customWidth="1"/>
    <col min="14086" max="14086" width="6.42578125" customWidth="1"/>
    <col min="14087" max="14087" width="9.5703125" customWidth="1"/>
    <col min="14088" max="14089" width="15.140625" customWidth="1"/>
    <col min="14090" max="14090" width="12.140625" bestFit="1" customWidth="1"/>
    <col min="14337" max="14337" width="1.42578125" customWidth="1"/>
    <col min="14338" max="14338" width="4.140625" customWidth="1"/>
    <col min="14339" max="14339" width="46" customWidth="1"/>
    <col min="14340" max="14340" width="6.85546875" customWidth="1"/>
    <col min="14341" max="14341" width="5.42578125" customWidth="1"/>
    <col min="14342" max="14342" width="6.42578125" customWidth="1"/>
    <col min="14343" max="14343" width="9.5703125" customWidth="1"/>
    <col min="14344" max="14345" width="15.140625" customWidth="1"/>
    <col min="14346" max="14346" width="12.140625" bestFit="1" customWidth="1"/>
    <col min="14593" max="14593" width="1.42578125" customWidth="1"/>
    <col min="14594" max="14594" width="4.140625" customWidth="1"/>
    <col min="14595" max="14595" width="46" customWidth="1"/>
    <col min="14596" max="14596" width="6.85546875" customWidth="1"/>
    <col min="14597" max="14597" width="5.42578125" customWidth="1"/>
    <col min="14598" max="14598" width="6.42578125" customWidth="1"/>
    <col min="14599" max="14599" width="9.5703125" customWidth="1"/>
    <col min="14600" max="14601" width="15.140625" customWidth="1"/>
    <col min="14602" max="14602" width="12.140625" bestFit="1" customWidth="1"/>
    <col min="14849" max="14849" width="1.42578125" customWidth="1"/>
    <col min="14850" max="14850" width="4.140625" customWidth="1"/>
    <col min="14851" max="14851" width="46" customWidth="1"/>
    <col min="14852" max="14852" width="6.85546875" customWidth="1"/>
    <col min="14853" max="14853" width="5.42578125" customWidth="1"/>
    <col min="14854" max="14854" width="6.42578125" customWidth="1"/>
    <col min="14855" max="14855" width="9.5703125" customWidth="1"/>
    <col min="14856" max="14857" width="15.140625" customWidth="1"/>
    <col min="14858" max="14858" width="12.140625" bestFit="1" customWidth="1"/>
    <col min="15105" max="15105" width="1.42578125" customWidth="1"/>
    <col min="15106" max="15106" width="4.140625" customWidth="1"/>
    <col min="15107" max="15107" width="46" customWidth="1"/>
    <col min="15108" max="15108" width="6.85546875" customWidth="1"/>
    <col min="15109" max="15109" width="5.42578125" customWidth="1"/>
    <col min="15110" max="15110" width="6.42578125" customWidth="1"/>
    <col min="15111" max="15111" width="9.5703125" customWidth="1"/>
    <col min="15112" max="15113" width="15.140625" customWidth="1"/>
    <col min="15114" max="15114" width="12.140625" bestFit="1" customWidth="1"/>
    <col min="15361" max="15361" width="1.42578125" customWidth="1"/>
    <col min="15362" max="15362" width="4.140625" customWidth="1"/>
    <col min="15363" max="15363" width="46" customWidth="1"/>
    <col min="15364" max="15364" width="6.85546875" customWidth="1"/>
    <col min="15365" max="15365" width="5.42578125" customWidth="1"/>
    <col min="15366" max="15366" width="6.42578125" customWidth="1"/>
    <col min="15367" max="15367" width="9.5703125" customWidth="1"/>
    <col min="15368" max="15369" width="15.140625" customWidth="1"/>
    <col min="15370" max="15370" width="12.140625" bestFit="1" customWidth="1"/>
    <col min="15617" max="15617" width="1.42578125" customWidth="1"/>
    <col min="15618" max="15618" width="4.140625" customWidth="1"/>
    <col min="15619" max="15619" width="46" customWidth="1"/>
    <col min="15620" max="15620" width="6.85546875" customWidth="1"/>
    <col min="15621" max="15621" width="5.42578125" customWidth="1"/>
    <col min="15622" max="15622" width="6.42578125" customWidth="1"/>
    <col min="15623" max="15623" width="9.5703125" customWidth="1"/>
    <col min="15624" max="15625" width="15.140625" customWidth="1"/>
    <col min="15626" max="15626" width="12.140625" bestFit="1" customWidth="1"/>
    <col min="15873" max="15873" width="1.42578125" customWidth="1"/>
    <col min="15874" max="15874" width="4.140625" customWidth="1"/>
    <col min="15875" max="15875" width="46" customWidth="1"/>
    <col min="15876" max="15876" width="6.85546875" customWidth="1"/>
    <col min="15877" max="15877" width="5.42578125" customWidth="1"/>
    <col min="15878" max="15878" width="6.42578125" customWidth="1"/>
    <col min="15879" max="15879" width="9.5703125" customWidth="1"/>
    <col min="15880" max="15881" width="15.140625" customWidth="1"/>
    <col min="15882" max="15882" width="12.140625" bestFit="1" customWidth="1"/>
    <col min="16129" max="16129" width="1.42578125" customWidth="1"/>
    <col min="16130" max="16130" width="4.140625" customWidth="1"/>
    <col min="16131" max="16131" width="46" customWidth="1"/>
    <col min="16132" max="16132" width="6.85546875" customWidth="1"/>
    <col min="16133" max="16133" width="5.42578125" customWidth="1"/>
    <col min="16134" max="16134" width="6.42578125" customWidth="1"/>
    <col min="16135" max="16135" width="9.5703125" customWidth="1"/>
    <col min="16136" max="16137" width="15.140625" customWidth="1"/>
    <col min="16138" max="16138" width="12.140625" bestFit="1" customWidth="1"/>
  </cols>
  <sheetData>
    <row r="1" spans="2:10" ht="57" customHeight="1" thickBot="1">
      <c r="B1" s="503" t="s">
        <v>172</v>
      </c>
      <c r="C1" s="503"/>
      <c r="D1" s="503"/>
      <c r="E1" s="503"/>
      <c r="F1" s="503"/>
      <c r="G1" s="503"/>
      <c r="H1" s="503"/>
      <c r="I1" s="503"/>
    </row>
    <row r="2" spans="2:10" ht="30" customHeight="1">
      <c r="B2" s="563" t="s">
        <v>0</v>
      </c>
      <c r="C2" s="564"/>
      <c r="D2" s="564"/>
      <c r="E2" s="564"/>
      <c r="F2" s="564"/>
      <c r="G2" s="564"/>
      <c r="H2" s="564"/>
      <c r="I2" s="565"/>
    </row>
    <row r="3" spans="2:10">
      <c r="B3" s="67"/>
      <c r="H3" s="68"/>
      <c r="I3" s="69"/>
    </row>
    <row r="4" spans="2:10">
      <c r="B4" s="70"/>
      <c r="C4" s="71"/>
      <c r="D4" s="71"/>
      <c r="E4" s="71"/>
      <c r="F4" s="71"/>
      <c r="G4" s="71"/>
      <c r="H4" s="72"/>
      <c r="I4" s="73"/>
    </row>
    <row r="5" spans="2:10">
      <c r="B5" s="508" t="s">
        <v>1</v>
      </c>
      <c r="C5" s="509"/>
      <c r="D5" s="509"/>
      <c r="E5" s="509"/>
      <c r="F5" s="509"/>
      <c r="G5" s="509"/>
      <c r="H5" s="509"/>
      <c r="I5" s="510"/>
    </row>
    <row r="6" spans="2:10">
      <c r="B6" s="508" t="s">
        <v>185</v>
      </c>
      <c r="C6" s="509"/>
      <c r="D6" s="509"/>
      <c r="E6" s="509"/>
      <c r="F6" s="509"/>
      <c r="G6" s="509"/>
      <c r="H6" s="509"/>
      <c r="I6" s="510"/>
    </row>
    <row r="7" spans="2:10">
      <c r="B7" s="508" t="s">
        <v>188</v>
      </c>
      <c r="C7" s="509"/>
      <c r="D7" s="509"/>
      <c r="E7" s="509"/>
      <c r="F7" s="509"/>
      <c r="G7" s="509"/>
      <c r="H7" s="509"/>
      <c r="I7" s="510"/>
    </row>
    <row r="8" spans="2:10">
      <c r="B8" s="566" t="s">
        <v>2</v>
      </c>
      <c r="C8" s="567"/>
      <c r="D8" s="567"/>
      <c r="E8" s="567"/>
      <c r="F8" s="567"/>
      <c r="G8" s="567"/>
      <c r="H8" s="567"/>
      <c r="I8" s="568"/>
    </row>
    <row r="9" spans="2:10">
      <c r="B9" s="514" t="s">
        <v>234</v>
      </c>
      <c r="C9" s="514"/>
      <c r="D9" s="514"/>
      <c r="E9" s="514"/>
      <c r="F9" s="514"/>
      <c r="G9" s="514"/>
      <c r="H9" s="514"/>
      <c r="I9" s="514"/>
    </row>
    <row r="10" spans="2:10">
      <c r="B10" s="70"/>
      <c r="C10" s="71"/>
      <c r="D10" s="71"/>
      <c r="E10" s="71"/>
      <c r="F10" s="71"/>
      <c r="G10" s="71"/>
      <c r="H10" s="72"/>
      <c r="I10" s="73"/>
    </row>
    <row r="11" spans="2:10">
      <c r="B11" s="566" t="s">
        <v>235</v>
      </c>
      <c r="C11" s="567"/>
      <c r="D11" s="567"/>
      <c r="E11" s="567"/>
      <c r="F11" s="567"/>
      <c r="G11" s="567"/>
      <c r="H11" s="569"/>
      <c r="I11" s="74">
        <v>0</v>
      </c>
      <c r="J11" s="16"/>
    </row>
    <row r="12" spans="2:10">
      <c r="B12" s="75"/>
      <c r="H12" s="68"/>
      <c r="I12" s="76"/>
    </row>
    <row r="13" spans="2:10">
      <c r="B13" s="570" t="s">
        <v>4</v>
      </c>
      <c r="C13" s="571"/>
      <c r="D13" s="571"/>
      <c r="E13" s="571"/>
      <c r="F13" s="571"/>
      <c r="G13" s="571"/>
      <c r="H13" s="571"/>
      <c r="I13" s="572"/>
    </row>
    <row r="14" spans="2:10">
      <c r="B14" s="75"/>
      <c r="H14" s="68"/>
      <c r="I14" s="76"/>
    </row>
    <row r="15" spans="2:10">
      <c r="B15" s="121" t="s">
        <v>5</v>
      </c>
      <c r="C15" s="516" t="s">
        <v>6</v>
      </c>
      <c r="D15" s="517"/>
      <c r="E15" s="517"/>
      <c r="F15" s="517"/>
      <c r="G15" s="517"/>
      <c r="H15" s="518"/>
      <c r="I15" s="122" t="s">
        <v>7</v>
      </c>
    </row>
    <row r="16" spans="2:10">
      <c r="B16" s="77">
        <v>1</v>
      </c>
      <c r="C16" s="560" t="s">
        <v>8</v>
      </c>
      <c r="D16" s="561"/>
      <c r="E16" s="561"/>
      <c r="F16" s="561"/>
      <c r="G16" s="561"/>
      <c r="H16" s="562"/>
      <c r="I16" s="106">
        <f>I11</f>
        <v>0</v>
      </c>
    </row>
    <row r="17" spans="2:9">
      <c r="B17" s="573" t="s">
        <v>9</v>
      </c>
      <c r="C17" s="538"/>
      <c r="D17" s="538"/>
      <c r="E17" s="538"/>
      <c r="F17" s="538"/>
      <c r="G17" s="538"/>
      <c r="H17" s="539"/>
      <c r="I17" s="133">
        <f>SUM(I16:I16)</f>
        <v>0</v>
      </c>
    </row>
    <row r="18" spans="2:9">
      <c r="B18" s="75"/>
      <c r="H18" s="79"/>
      <c r="I18" s="76"/>
    </row>
    <row r="19" spans="2:9">
      <c r="B19" s="121" t="s">
        <v>10</v>
      </c>
      <c r="C19" s="516" t="s">
        <v>11</v>
      </c>
      <c r="D19" s="517"/>
      <c r="E19" s="517"/>
      <c r="F19" s="517"/>
      <c r="G19" s="518"/>
      <c r="H19" s="117" t="s">
        <v>12</v>
      </c>
      <c r="I19" s="122" t="s">
        <v>7</v>
      </c>
    </row>
    <row r="20" spans="2:9">
      <c r="B20" s="77">
        <v>1</v>
      </c>
      <c r="C20" s="554" t="s">
        <v>13</v>
      </c>
      <c r="D20" s="555"/>
      <c r="E20" s="555"/>
      <c r="F20" s="555"/>
      <c r="G20" s="556"/>
      <c r="H20" s="240">
        <v>0.2</v>
      </c>
      <c r="I20" s="213">
        <f t="shared" ref="I20:I27" si="0">ROUND($I$17*H20,2)</f>
        <v>0</v>
      </c>
    </row>
    <row r="21" spans="2:9">
      <c r="B21" s="77">
        <v>2</v>
      </c>
      <c r="C21" s="554" t="s">
        <v>14</v>
      </c>
      <c r="D21" s="555"/>
      <c r="E21" s="555"/>
      <c r="F21" s="555"/>
      <c r="G21" s="556"/>
      <c r="H21" s="240">
        <v>1.4999999999999999E-2</v>
      </c>
      <c r="I21" s="213">
        <f t="shared" si="0"/>
        <v>0</v>
      </c>
    </row>
    <row r="22" spans="2:9">
      <c r="B22" s="77">
        <v>3</v>
      </c>
      <c r="C22" s="554" t="s">
        <v>15</v>
      </c>
      <c r="D22" s="555"/>
      <c r="E22" s="555"/>
      <c r="F22" s="555"/>
      <c r="G22" s="556"/>
      <c r="H22" s="240">
        <v>0.01</v>
      </c>
      <c r="I22" s="213">
        <f t="shared" si="0"/>
        <v>0</v>
      </c>
    </row>
    <row r="23" spans="2:9">
      <c r="B23" s="77">
        <v>4</v>
      </c>
      <c r="C23" s="554" t="s">
        <v>16</v>
      </c>
      <c r="D23" s="555"/>
      <c r="E23" s="555"/>
      <c r="F23" s="555"/>
      <c r="G23" s="556"/>
      <c r="H23" s="240">
        <v>2E-3</v>
      </c>
      <c r="I23" s="213">
        <f t="shared" si="0"/>
        <v>0</v>
      </c>
    </row>
    <row r="24" spans="2:9">
      <c r="B24" s="77">
        <v>5</v>
      </c>
      <c r="C24" s="554" t="s">
        <v>17</v>
      </c>
      <c r="D24" s="555"/>
      <c r="E24" s="555"/>
      <c r="F24" s="555"/>
      <c r="G24" s="556"/>
      <c r="H24" s="240">
        <v>2.5000000000000001E-2</v>
      </c>
      <c r="I24" s="213">
        <f t="shared" si="0"/>
        <v>0</v>
      </c>
    </row>
    <row r="25" spans="2:9">
      <c r="B25" s="77">
        <v>6</v>
      </c>
      <c r="C25" s="554" t="s">
        <v>18</v>
      </c>
      <c r="D25" s="555"/>
      <c r="E25" s="555"/>
      <c r="F25" s="555"/>
      <c r="G25" s="556"/>
      <c r="H25" s="240">
        <v>0.08</v>
      </c>
      <c r="I25" s="213">
        <f t="shared" si="0"/>
        <v>0</v>
      </c>
    </row>
    <row r="26" spans="2:9">
      <c r="B26" s="77">
        <v>7</v>
      </c>
      <c r="C26" s="1" t="s">
        <v>19</v>
      </c>
      <c r="D26" s="302" t="s">
        <v>20</v>
      </c>
      <c r="E26" s="303">
        <v>0.03</v>
      </c>
      <c r="F26" s="302" t="s">
        <v>21</v>
      </c>
      <c r="G26" s="304">
        <v>1</v>
      </c>
      <c r="H26" s="240">
        <f>E26*G26</f>
        <v>0.03</v>
      </c>
      <c r="I26" s="129">
        <f>ROUND($I$17*H26,2)</f>
        <v>0</v>
      </c>
    </row>
    <row r="27" spans="2:9">
      <c r="B27" s="77">
        <v>8</v>
      </c>
      <c r="C27" s="554" t="s">
        <v>22</v>
      </c>
      <c r="D27" s="555"/>
      <c r="E27" s="555"/>
      <c r="F27" s="555"/>
      <c r="G27" s="556"/>
      <c r="H27" s="240">
        <v>6.0000000000000001E-3</v>
      </c>
      <c r="I27" s="213">
        <f t="shared" si="0"/>
        <v>0</v>
      </c>
    </row>
    <row r="28" spans="2:9">
      <c r="B28" s="573" t="s">
        <v>9</v>
      </c>
      <c r="C28" s="538"/>
      <c r="D28" s="538"/>
      <c r="E28" s="538"/>
      <c r="F28" s="538"/>
      <c r="G28" s="539"/>
      <c r="H28" s="137">
        <f>SUM(H20:H27)</f>
        <v>0.3680000000000001</v>
      </c>
      <c r="I28" s="133">
        <f>SUM(I20:I27)</f>
        <v>0</v>
      </c>
    </row>
    <row r="29" spans="2:9">
      <c r="B29" s="75"/>
      <c r="H29" s="79"/>
      <c r="I29" s="76"/>
    </row>
    <row r="30" spans="2:9">
      <c r="B30" s="121" t="s">
        <v>23</v>
      </c>
      <c r="C30" s="516" t="s">
        <v>24</v>
      </c>
      <c r="D30" s="517"/>
      <c r="E30" s="517"/>
      <c r="F30" s="517"/>
      <c r="G30" s="518"/>
      <c r="H30" s="117" t="s">
        <v>12</v>
      </c>
      <c r="I30" s="122" t="s">
        <v>7</v>
      </c>
    </row>
    <row r="31" spans="2:9">
      <c r="B31" s="77">
        <v>1</v>
      </c>
      <c r="C31" s="554" t="s">
        <v>25</v>
      </c>
      <c r="D31" s="555"/>
      <c r="E31" s="555"/>
      <c r="F31" s="555"/>
      <c r="G31" s="556"/>
      <c r="H31" s="206">
        <f>ROUND(1/12,4)</f>
        <v>8.3299999999999999E-2</v>
      </c>
      <c r="I31" s="213">
        <f>ROUND($I$17*H31,2)</f>
        <v>0</v>
      </c>
    </row>
    <row r="32" spans="2:9">
      <c r="B32" s="77">
        <v>2</v>
      </c>
      <c r="C32" s="554" t="s">
        <v>26</v>
      </c>
      <c r="D32" s="555"/>
      <c r="E32" s="555"/>
      <c r="F32" s="555"/>
      <c r="G32" s="556"/>
      <c r="H32" s="214">
        <v>3.0249999999999999E-2</v>
      </c>
      <c r="I32" s="213">
        <f>ROUND($I$17*H32,2)</f>
        <v>0</v>
      </c>
    </row>
    <row r="33" spans="2:11">
      <c r="B33" s="77">
        <v>3</v>
      </c>
      <c r="C33" s="554" t="s">
        <v>27</v>
      </c>
      <c r="D33" s="555"/>
      <c r="E33" s="555"/>
      <c r="F33" s="555"/>
      <c r="G33" s="556"/>
      <c r="H33" s="215">
        <f>ROUND((H31+H32)*H28,4)</f>
        <v>4.1799999999999997E-2</v>
      </c>
      <c r="I33" s="213">
        <f>ROUND($I$17*H33,2)</f>
        <v>0</v>
      </c>
      <c r="J33" s="7"/>
    </row>
    <row r="34" spans="2:11">
      <c r="B34" s="573" t="s">
        <v>9</v>
      </c>
      <c r="C34" s="538"/>
      <c r="D34" s="538"/>
      <c r="E34" s="538"/>
      <c r="F34" s="538"/>
      <c r="G34" s="539"/>
      <c r="H34" s="137">
        <f>SUM(H31:H33)</f>
        <v>0.15534999999999999</v>
      </c>
      <c r="I34" s="133">
        <f>SUM(I31:I33)</f>
        <v>0</v>
      </c>
    </row>
    <row r="35" spans="2:11">
      <c r="B35" s="75"/>
      <c r="H35" s="79"/>
      <c r="I35" s="76"/>
    </row>
    <row r="36" spans="2:11">
      <c r="B36" s="121" t="s">
        <v>28</v>
      </c>
      <c r="C36" s="516" t="s">
        <v>29</v>
      </c>
      <c r="D36" s="517"/>
      <c r="E36" s="517"/>
      <c r="F36" s="517"/>
      <c r="G36" s="518"/>
      <c r="H36" s="117" t="s">
        <v>12</v>
      </c>
      <c r="I36" s="122" t="s">
        <v>7</v>
      </c>
    </row>
    <row r="37" spans="2:11">
      <c r="B37" s="77">
        <v>1</v>
      </c>
      <c r="C37" s="574" t="s">
        <v>30</v>
      </c>
      <c r="D37" s="575"/>
      <c r="E37" s="575"/>
      <c r="F37" s="575"/>
      <c r="G37" s="576"/>
      <c r="H37" s="216">
        <f>(1+(1/12)+(1/12)+(1/12/3))/12*0.05</f>
        <v>4.9768518518518512E-3</v>
      </c>
      <c r="I37" s="213">
        <f>ROUND($I$17*H37,2)</f>
        <v>0</v>
      </c>
      <c r="K37" s="3"/>
    </row>
    <row r="38" spans="2:11">
      <c r="B38" s="77">
        <v>2</v>
      </c>
      <c r="C38" s="577" t="s">
        <v>31</v>
      </c>
      <c r="D38" s="578"/>
      <c r="E38" s="578"/>
      <c r="F38" s="578"/>
      <c r="G38" s="579"/>
      <c r="H38" s="216">
        <f>H37*0.08</f>
        <v>3.9814814814814812E-4</v>
      </c>
      <c r="I38" s="213">
        <f>ROUND($I$17*H38,2)</f>
        <v>0</v>
      </c>
      <c r="K38" s="3"/>
    </row>
    <row r="39" spans="2:11">
      <c r="B39" s="77">
        <v>3</v>
      </c>
      <c r="C39" s="574" t="s">
        <v>32</v>
      </c>
      <c r="D39" s="575"/>
      <c r="E39" s="575"/>
      <c r="F39" s="575"/>
      <c r="G39" s="576"/>
      <c r="H39" s="217">
        <f>(7/30/12)*0.9</f>
        <v>1.7500000000000002E-2</v>
      </c>
      <c r="I39" s="213">
        <f>ROUND($I$17*H39,2)</f>
        <v>0</v>
      </c>
      <c r="K39" s="3"/>
    </row>
    <row r="40" spans="2:11">
      <c r="B40" s="77">
        <v>4</v>
      </c>
      <c r="C40" s="574" t="s">
        <v>33</v>
      </c>
      <c r="D40" s="575"/>
      <c r="E40" s="575"/>
      <c r="F40" s="575"/>
      <c r="G40" s="576"/>
      <c r="H40" s="217">
        <f>H39*$H$28</f>
        <v>6.4400000000000021E-3</v>
      </c>
      <c r="I40" s="213">
        <f>ROUND($I$17*H40,2)</f>
        <v>0</v>
      </c>
      <c r="K40" s="3"/>
    </row>
    <row r="41" spans="2:11">
      <c r="B41" s="77">
        <v>5</v>
      </c>
      <c r="C41" s="574" t="s">
        <v>102</v>
      </c>
      <c r="D41" s="575"/>
      <c r="E41" s="575"/>
      <c r="F41" s="575"/>
      <c r="G41" s="576"/>
      <c r="H41" s="217">
        <v>0.04</v>
      </c>
      <c r="I41" s="213">
        <f>ROUND($I$17*H41,2)</f>
        <v>0</v>
      </c>
      <c r="K41" s="3"/>
    </row>
    <row r="42" spans="2:11">
      <c r="B42" s="573" t="s">
        <v>9</v>
      </c>
      <c r="C42" s="538"/>
      <c r="D42" s="538"/>
      <c r="E42" s="538"/>
      <c r="F42" s="538"/>
      <c r="G42" s="539"/>
      <c r="H42" s="136">
        <f>SUM(H37:H41)</f>
        <v>6.9315000000000002E-2</v>
      </c>
      <c r="I42" s="133">
        <f>SUM(I37:I41)</f>
        <v>0</v>
      </c>
      <c r="K42" s="3"/>
    </row>
    <row r="43" spans="2:11">
      <c r="B43" s="67"/>
      <c r="H43" s="79"/>
      <c r="I43" s="76"/>
      <c r="K43" s="3"/>
    </row>
    <row r="44" spans="2:11">
      <c r="B44" s="121" t="s">
        <v>34</v>
      </c>
      <c r="C44" s="516" t="s">
        <v>35</v>
      </c>
      <c r="D44" s="517"/>
      <c r="E44" s="517"/>
      <c r="F44" s="517"/>
      <c r="G44" s="518"/>
      <c r="H44" s="117"/>
      <c r="I44" s="122" t="s">
        <v>7</v>
      </c>
      <c r="K44" s="3"/>
    </row>
    <row r="45" spans="2:11">
      <c r="B45" s="77">
        <v>1</v>
      </c>
      <c r="C45" s="574" t="s">
        <v>103</v>
      </c>
      <c r="D45" s="575"/>
      <c r="E45" s="575"/>
      <c r="F45" s="575"/>
      <c r="G45" s="575"/>
      <c r="H45" s="576"/>
      <c r="I45" s="218">
        <f>ROUND((I17*9.075%)+(I17*(9.075%)*H28),2)</f>
        <v>0</v>
      </c>
      <c r="K45" s="3"/>
    </row>
    <row r="46" spans="2:11">
      <c r="B46" s="77">
        <v>2</v>
      </c>
      <c r="C46" s="557" t="s">
        <v>36</v>
      </c>
      <c r="D46" s="558"/>
      <c r="E46" s="558"/>
      <c r="F46" s="558"/>
      <c r="G46" s="558"/>
      <c r="H46" s="559"/>
      <c r="I46" s="218">
        <f>ROUND((1/30)/12*(I17+I34+I54+I45+I42+I28),2)</f>
        <v>0</v>
      </c>
      <c r="K46" s="3"/>
    </row>
    <row r="47" spans="2:11">
      <c r="B47" s="77">
        <v>3</v>
      </c>
      <c r="C47" s="557" t="s">
        <v>37</v>
      </c>
      <c r="D47" s="558"/>
      <c r="E47" s="558"/>
      <c r="F47" s="558"/>
      <c r="G47" s="558"/>
      <c r="H47" s="559"/>
      <c r="I47" s="218">
        <f>ROUND((((1/30)*5)/12*(I17+I34+I42+I45+I54+I28)*0.015),2)</f>
        <v>0</v>
      </c>
      <c r="K47" s="3"/>
    </row>
    <row r="48" spans="2:11">
      <c r="B48" s="77">
        <v>4</v>
      </c>
      <c r="C48" s="557" t="s">
        <v>38</v>
      </c>
      <c r="D48" s="558"/>
      <c r="E48" s="558"/>
      <c r="F48" s="558"/>
      <c r="G48" s="558"/>
      <c r="H48" s="559"/>
      <c r="I48" s="218">
        <f>ROUND((((($I$17+I34+I42+I45+I54+I28)/30*0.69)/12)),2)</f>
        <v>0</v>
      </c>
      <c r="K48" s="3"/>
    </row>
    <row r="49" spans="2:11">
      <c r="B49" s="77">
        <v>5</v>
      </c>
      <c r="C49" s="557" t="s">
        <v>39</v>
      </c>
      <c r="D49" s="558"/>
      <c r="E49" s="558"/>
      <c r="F49" s="558"/>
      <c r="G49" s="558"/>
      <c r="H49" s="559"/>
      <c r="I49" s="219">
        <f>ROUND((((($I$17*0.121)+(H28)*(I17*0.121))*(4/12)))*0.02,2) + ((H25*I17 + H28*I31 + I54 + I42)*4/12)*0.02</f>
        <v>0</v>
      </c>
      <c r="K49" s="3"/>
    </row>
    <row r="50" spans="2:11">
      <c r="B50" s="77">
        <v>6</v>
      </c>
      <c r="C50" s="557" t="s">
        <v>40</v>
      </c>
      <c r="D50" s="558"/>
      <c r="E50" s="558"/>
      <c r="F50" s="558"/>
      <c r="G50" s="558"/>
      <c r="H50" s="559"/>
      <c r="I50" s="219">
        <f>ROUND(((3/30)/12)*(I17+I34+I42+I45+I54+I28),2)</f>
        <v>0</v>
      </c>
      <c r="K50" s="3"/>
    </row>
    <row r="51" spans="2:11">
      <c r="B51" s="573" t="s">
        <v>9</v>
      </c>
      <c r="C51" s="538"/>
      <c r="D51" s="538"/>
      <c r="E51" s="538"/>
      <c r="F51" s="538"/>
      <c r="G51" s="538"/>
      <c r="H51" s="539"/>
      <c r="I51" s="135">
        <f>SUM(I45:I50)</f>
        <v>0</v>
      </c>
      <c r="K51" s="3"/>
    </row>
    <row r="52" spans="2:11">
      <c r="B52" s="75"/>
      <c r="H52" s="80"/>
      <c r="I52" s="76"/>
    </row>
    <row r="53" spans="2:11">
      <c r="B53" s="121" t="s">
        <v>41</v>
      </c>
      <c r="C53" s="516" t="s">
        <v>42</v>
      </c>
      <c r="D53" s="517"/>
      <c r="E53" s="517"/>
      <c r="F53" s="517"/>
      <c r="G53" s="517"/>
      <c r="H53" s="518"/>
      <c r="I53" s="122" t="s">
        <v>7</v>
      </c>
      <c r="J53" s="8"/>
    </row>
    <row r="54" spans="2:11">
      <c r="B54" s="77">
        <v>1</v>
      </c>
      <c r="C54" s="554" t="s">
        <v>43</v>
      </c>
      <c r="D54" s="555"/>
      <c r="E54" s="555"/>
      <c r="F54" s="555"/>
      <c r="G54" s="555"/>
      <c r="H54" s="556"/>
      <c r="I54" s="112">
        <v>0</v>
      </c>
      <c r="J54" s="8"/>
    </row>
    <row r="55" spans="2:11">
      <c r="B55" s="77">
        <v>2</v>
      </c>
      <c r="C55" s="554" t="s">
        <v>49</v>
      </c>
      <c r="D55" s="555"/>
      <c r="E55" s="555"/>
      <c r="F55" s="555"/>
      <c r="G55" s="555"/>
      <c r="H55" s="32"/>
      <c r="I55" s="112">
        <v>0</v>
      </c>
      <c r="J55" s="8"/>
    </row>
    <row r="56" spans="2:11">
      <c r="B56" s="566" t="s">
        <v>9</v>
      </c>
      <c r="C56" s="567"/>
      <c r="D56" s="567"/>
      <c r="E56" s="567"/>
      <c r="F56" s="567"/>
      <c r="G56" s="567"/>
      <c r="H56" s="569"/>
      <c r="I56" s="109">
        <f>SUM(I54:I55)</f>
        <v>0</v>
      </c>
      <c r="J56" s="8"/>
    </row>
    <row r="57" spans="2:11">
      <c r="B57" s="75"/>
      <c r="H57" s="79"/>
      <c r="I57" s="76"/>
      <c r="J57" s="8"/>
    </row>
    <row r="58" spans="2:11">
      <c r="B58" s="573" t="s">
        <v>44</v>
      </c>
      <c r="C58" s="538"/>
      <c r="D58" s="538"/>
      <c r="E58" s="538"/>
      <c r="F58" s="538"/>
      <c r="G58" s="538"/>
      <c r="H58" s="539"/>
      <c r="I58" s="135">
        <f>I56+I51+I42+I34+I28+I17</f>
        <v>0</v>
      </c>
      <c r="J58" s="3"/>
      <c r="K58" s="5"/>
    </row>
    <row r="59" spans="2:11">
      <c r="B59" s="75"/>
      <c r="H59" s="68"/>
      <c r="I59" s="76"/>
      <c r="J59" s="8"/>
    </row>
    <row r="60" spans="2:11">
      <c r="B60" s="570" t="s">
        <v>45</v>
      </c>
      <c r="C60" s="571"/>
      <c r="D60" s="571"/>
      <c r="E60" s="571"/>
      <c r="F60" s="571"/>
      <c r="G60" s="571"/>
      <c r="H60" s="571"/>
      <c r="I60" s="572"/>
      <c r="J60" s="8"/>
    </row>
    <row r="61" spans="2:11">
      <c r="B61" s="75"/>
      <c r="H61" s="68"/>
      <c r="I61" s="76"/>
      <c r="J61" s="8"/>
    </row>
    <row r="62" spans="2:11">
      <c r="B62" s="121" t="s">
        <v>5</v>
      </c>
      <c r="C62" s="516" t="s">
        <v>46</v>
      </c>
      <c r="D62" s="517"/>
      <c r="E62" s="517"/>
      <c r="F62" s="517"/>
      <c r="G62" s="517"/>
      <c r="H62" s="583"/>
      <c r="I62" s="122" t="s">
        <v>7</v>
      </c>
      <c r="J62" s="8"/>
    </row>
    <row r="63" spans="2:11">
      <c r="B63" s="77">
        <v>1</v>
      </c>
      <c r="C63" s="543" t="s">
        <v>47</v>
      </c>
      <c r="D63" s="544"/>
      <c r="E63" s="544"/>
      <c r="F63" s="544"/>
      <c r="G63" s="544"/>
      <c r="H63" s="220">
        <f>UNIFORMES_EQUIPAMENTOS!C20</f>
        <v>0</v>
      </c>
      <c r="I63" s="213">
        <f>H63*1</f>
        <v>0</v>
      </c>
      <c r="J63" s="3"/>
    </row>
    <row r="64" spans="2:11">
      <c r="B64" s="77">
        <v>2</v>
      </c>
      <c r="C64" s="543" t="s">
        <v>48</v>
      </c>
      <c r="D64" s="544"/>
      <c r="E64" s="544"/>
      <c r="F64" s="544"/>
      <c r="G64" s="544"/>
      <c r="H64" s="220">
        <f>UNIFORMES_EQUIPAMENTOS!H29</f>
        <v>0</v>
      </c>
      <c r="I64" s="213">
        <f>H64*1</f>
        <v>0</v>
      </c>
      <c r="J64" s="3"/>
    </row>
    <row r="65" spans="2:11">
      <c r="B65" s="77">
        <v>3</v>
      </c>
      <c r="C65" s="543" t="s">
        <v>50</v>
      </c>
      <c r="D65" s="544"/>
      <c r="E65" s="544"/>
      <c r="F65" s="544"/>
      <c r="G65" s="544"/>
      <c r="H65" s="351">
        <v>0</v>
      </c>
      <c r="I65" s="213">
        <f>(I58+I63+I64)*H65</f>
        <v>0</v>
      </c>
      <c r="J65" s="3"/>
    </row>
    <row r="66" spans="2:11">
      <c r="B66" s="77">
        <v>4</v>
      </c>
      <c r="C66" s="543" t="s">
        <v>51</v>
      </c>
      <c r="D66" s="544"/>
      <c r="E66" s="544"/>
      <c r="F66" s="544"/>
      <c r="G66" s="544"/>
      <c r="H66" s="351">
        <v>0</v>
      </c>
      <c r="I66" s="213">
        <f>(I58+I63+I64+I65)*H66</f>
        <v>0</v>
      </c>
      <c r="J66" s="3"/>
    </row>
    <row r="67" spans="2:11">
      <c r="B67" s="573" t="s">
        <v>80</v>
      </c>
      <c r="C67" s="538"/>
      <c r="D67" s="538"/>
      <c r="E67" s="538"/>
      <c r="F67" s="538"/>
      <c r="G67" s="538"/>
      <c r="H67" s="539"/>
      <c r="I67" s="133">
        <f>SUM(I63:I66)</f>
        <v>0</v>
      </c>
      <c r="J67" s="8"/>
    </row>
    <row r="68" spans="2:11">
      <c r="B68" s="75"/>
      <c r="H68" s="68"/>
      <c r="I68" s="76"/>
      <c r="J68" s="8"/>
    </row>
    <row r="69" spans="2:11">
      <c r="B69" s="570" t="s">
        <v>53</v>
      </c>
      <c r="C69" s="571"/>
      <c r="D69" s="571"/>
      <c r="E69" s="571"/>
      <c r="F69" s="571"/>
      <c r="G69" s="571"/>
      <c r="H69" s="571"/>
      <c r="I69" s="572"/>
      <c r="J69" s="8"/>
    </row>
    <row r="70" spans="2:11">
      <c r="B70" s="75"/>
      <c r="H70" s="68"/>
      <c r="I70" s="76"/>
      <c r="J70" s="8"/>
    </row>
    <row r="71" spans="2:11">
      <c r="B71" s="121" t="s">
        <v>5</v>
      </c>
      <c r="C71" s="516" t="s">
        <v>191</v>
      </c>
      <c r="D71" s="517"/>
      <c r="E71" s="517"/>
      <c r="F71" s="517"/>
      <c r="G71" s="517"/>
      <c r="H71" s="518"/>
      <c r="I71" s="122" t="s">
        <v>7</v>
      </c>
      <c r="J71" s="8"/>
    </row>
    <row r="72" spans="2:11">
      <c r="B72" s="77">
        <v>1</v>
      </c>
      <c r="C72" s="546" t="s">
        <v>54</v>
      </c>
      <c r="D72" s="547"/>
      <c r="E72" s="547"/>
      <c r="F72" s="547"/>
      <c r="G72" s="547"/>
      <c r="H72" s="242">
        <v>0</v>
      </c>
      <c r="I72" s="213">
        <f>(ROUND((44*(H72))-(I11*0.06),2))*1</f>
        <v>0</v>
      </c>
      <c r="J72" s="8"/>
    </row>
    <row r="73" spans="2:11">
      <c r="B73" s="77">
        <v>2</v>
      </c>
      <c r="C73" s="543" t="s">
        <v>55</v>
      </c>
      <c r="D73" s="544"/>
      <c r="E73" s="544"/>
      <c r="F73" s="544"/>
      <c r="G73" s="545"/>
      <c r="H73" s="112">
        <v>0</v>
      </c>
      <c r="I73" s="129">
        <f>(ROUND((H73*22)*0.8,2))</f>
        <v>0</v>
      </c>
      <c r="J73" s="8"/>
    </row>
    <row r="74" spans="2:11">
      <c r="B74" s="77">
        <v>3</v>
      </c>
      <c r="C74" s="543" t="s">
        <v>56</v>
      </c>
      <c r="D74" s="544"/>
      <c r="E74" s="544"/>
      <c r="F74" s="544"/>
      <c r="G74" s="545"/>
      <c r="H74" s="112">
        <v>0</v>
      </c>
      <c r="I74" s="213">
        <f>H74</f>
        <v>0</v>
      </c>
      <c r="J74" s="8"/>
    </row>
    <row r="75" spans="2:11">
      <c r="B75" s="77">
        <v>4</v>
      </c>
      <c r="C75" s="543" t="s">
        <v>150</v>
      </c>
      <c r="D75" s="544"/>
      <c r="E75" s="544"/>
      <c r="F75" s="544"/>
      <c r="G75" s="545"/>
      <c r="H75" s="220">
        <v>339.49</v>
      </c>
      <c r="I75" s="213">
        <f>H75*3.5</f>
        <v>1188.2150000000001</v>
      </c>
      <c r="J75" s="8"/>
      <c r="K75" s="17"/>
    </row>
    <row r="76" spans="2:11">
      <c r="B76" s="584" t="s">
        <v>57</v>
      </c>
      <c r="C76" s="585"/>
      <c r="D76" s="585"/>
      <c r="E76" s="585"/>
      <c r="F76" s="585"/>
      <c r="G76" s="585"/>
      <c r="H76" s="586"/>
      <c r="I76" s="133">
        <f>SUM(I72:I75)</f>
        <v>1188.2150000000001</v>
      </c>
      <c r="J76" s="8"/>
    </row>
    <row r="77" spans="2:11">
      <c r="B77" s="75"/>
      <c r="H77" s="68"/>
      <c r="I77" s="76"/>
      <c r="J77" s="8"/>
    </row>
    <row r="78" spans="2:11">
      <c r="B78" s="570" t="s">
        <v>58</v>
      </c>
      <c r="C78" s="571"/>
      <c r="D78" s="571"/>
      <c r="E78" s="571"/>
      <c r="F78" s="571"/>
      <c r="G78" s="571"/>
      <c r="H78" s="571"/>
      <c r="I78" s="572"/>
      <c r="J78" s="8"/>
    </row>
    <row r="79" spans="2:11">
      <c r="B79" s="75"/>
      <c r="H79" s="68"/>
      <c r="I79" s="76"/>
      <c r="J79" s="8"/>
    </row>
    <row r="80" spans="2:11">
      <c r="B80" s="121" t="s">
        <v>5</v>
      </c>
      <c r="C80" s="516" t="s">
        <v>59</v>
      </c>
      <c r="D80" s="517"/>
      <c r="E80" s="517"/>
      <c r="F80" s="517"/>
      <c r="G80" s="518"/>
      <c r="H80" s="117" t="s">
        <v>12</v>
      </c>
      <c r="I80" s="122" t="s">
        <v>7</v>
      </c>
      <c r="J80" s="8"/>
    </row>
    <row r="81" spans="2:10">
      <c r="B81" s="77">
        <v>1</v>
      </c>
      <c r="C81" s="554" t="s">
        <v>60</v>
      </c>
      <c r="D81" s="555"/>
      <c r="E81" s="555"/>
      <c r="F81" s="555"/>
      <c r="G81" s="556"/>
      <c r="H81" s="240">
        <v>7.5999999999999998E-2</v>
      </c>
      <c r="I81" s="213">
        <f>$I$85/$H$85*H81</f>
        <v>0</v>
      </c>
      <c r="J81" s="8"/>
    </row>
    <row r="82" spans="2:10">
      <c r="B82" s="77">
        <v>2</v>
      </c>
      <c r="C82" s="554" t="s">
        <v>61</v>
      </c>
      <c r="D82" s="555"/>
      <c r="E82" s="555"/>
      <c r="F82" s="555"/>
      <c r="G82" s="556"/>
      <c r="H82" s="240">
        <v>1.6500000000000001E-2</v>
      </c>
      <c r="I82" s="213">
        <f>$I$85/$H$85*H82</f>
        <v>0</v>
      </c>
      <c r="J82" s="8"/>
    </row>
    <row r="83" spans="2:10">
      <c r="B83" s="77">
        <v>3</v>
      </c>
      <c r="C83" s="554" t="s">
        <v>62</v>
      </c>
      <c r="D83" s="555"/>
      <c r="E83" s="555"/>
      <c r="F83" s="555"/>
      <c r="G83" s="556"/>
      <c r="H83" s="240">
        <v>0.05</v>
      </c>
      <c r="I83" s="213">
        <f>$I$85/$H$85*H83</f>
        <v>0</v>
      </c>
      <c r="J83" s="8"/>
    </row>
    <row r="84" spans="2:10">
      <c r="B84" s="169">
        <v>4</v>
      </c>
      <c r="C84" s="548" t="s">
        <v>197</v>
      </c>
      <c r="D84" s="549"/>
      <c r="E84" s="549"/>
      <c r="F84" s="549"/>
      <c r="G84" s="550"/>
      <c r="H84" s="240">
        <v>0</v>
      </c>
      <c r="I84" s="213">
        <f>$I$85/$H$85*H84</f>
        <v>0</v>
      </c>
      <c r="J84" s="8"/>
    </row>
    <row r="85" spans="2:10">
      <c r="B85" s="573" t="s">
        <v>9</v>
      </c>
      <c r="C85" s="538"/>
      <c r="D85" s="538"/>
      <c r="E85" s="538"/>
      <c r="F85" s="538"/>
      <c r="G85" s="539"/>
      <c r="H85" s="137">
        <f>SUM(H81:H84)</f>
        <v>0.14250000000000002</v>
      </c>
      <c r="I85" s="133">
        <f>ROUND(((I58+I67)*$H$85)/(1-$H$85),2)</f>
        <v>0</v>
      </c>
      <c r="J85" s="8"/>
    </row>
    <row r="86" spans="2:10">
      <c r="B86" s="75"/>
      <c r="H86" s="68"/>
      <c r="I86" s="76"/>
      <c r="J86" s="8"/>
    </row>
    <row r="87" spans="2:10">
      <c r="B87" s="121" t="s">
        <v>5</v>
      </c>
      <c r="C87" s="516" t="s">
        <v>63</v>
      </c>
      <c r="D87" s="517"/>
      <c r="E87" s="517"/>
      <c r="F87" s="517"/>
      <c r="G87" s="518"/>
      <c r="H87" s="117" t="s">
        <v>12</v>
      </c>
      <c r="I87" s="122" t="s">
        <v>7</v>
      </c>
      <c r="J87" s="8"/>
    </row>
    <row r="88" spans="2:10">
      <c r="B88" s="77">
        <v>1</v>
      </c>
      <c r="C88" s="554" t="s">
        <v>60</v>
      </c>
      <c r="D88" s="555"/>
      <c r="E88" s="555"/>
      <c r="F88" s="555"/>
      <c r="G88" s="556"/>
      <c r="H88" s="240">
        <v>7.5999999999999998E-2</v>
      </c>
      <c r="I88" s="213">
        <f>$I$92/$H$92*H88</f>
        <v>105.31199999999998</v>
      </c>
      <c r="J88" s="8"/>
    </row>
    <row r="89" spans="2:10">
      <c r="B89" s="77">
        <v>2</v>
      </c>
      <c r="C89" s="554" t="s">
        <v>61</v>
      </c>
      <c r="D89" s="555"/>
      <c r="E89" s="555"/>
      <c r="F89" s="555"/>
      <c r="G89" s="556"/>
      <c r="H89" s="240">
        <v>1.6500000000000001E-2</v>
      </c>
      <c r="I89" s="213">
        <f>$I$92/$H$92*H89</f>
        <v>22.863789473684207</v>
      </c>
      <c r="J89" s="8"/>
    </row>
    <row r="90" spans="2:10">
      <c r="B90" s="77">
        <v>3</v>
      </c>
      <c r="C90" s="554" t="s">
        <v>62</v>
      </c>
      <c r="D90" s="555"/>
      <c r="E90" s="555"/>
      <c r="F90" s="555"/>
      <c r="G90" s="556"/>
      <c r="H90" s="240">
        <v>0.05</v>
      </c>
      <c r="I90" s="213">
        <f>$I$92/$H$92*H90</f>
        <v>69.284210526315789</v>
      </c>
      <c r="J90" s="8"/>
    </row>
    <row r="91" spans="2:10">
      <c r="B91" s="169">
        <v>4</v>
      </c>
      <c r="C91" s="548" t="s">
        <v>197</v>
      </c>
      <c r="D91" s="549"/>
      <c r="E91" s="549"/>
      <c r="F91" s="549"/>
      <c r="G91" s="550"/>
      <c r="H91" s="240">
        <v>0</v>
      </c>
      <c r="I91" s="213">
        <f>$I$92/$H$92*H91</f>
        <v>0</v>
      </c>
      <c r="J91" s="8"/>
    </row>
    <row r="92" spans="2:10">
      <c r="B92" s="573" t="s">
        <v>9</v>
      </c>
      <c r="C92" s="538"/>
      <c r="D92" s="538"/>
      <c r="E92" s="538"/>
      <c r="F92" s="538"/>
      <c r="G92" s="539"/>
      <c r="H92" s="137">
        <f>SUM(H88:H91)</f>
        <v>0.14250000000000002</v>
      </c>
      <c r="I92" s="133">
        <f>ROUND(((I76)*$H$85)/(1-$H$85),2)</f>
        <v>197.46</v>
      </c>
      <c r="J92" s="8"/>
    </row>
    <row r="93" spans="2:10">
      <c r="B93" s="75"/>
      <c r="H93" s="68"/>
      <c r="I93" s="76"/>
      <c r="J93" s="8"/>
    </row>
    <row r="94" spans="2:10">
      <c r="B94" s="573" t="s">
        <v>77</v>
      </c>
      <c r="C94" s="538"/>
      <c r="D94" s="538"/>
      <c r="E94" s="538"/>
      <c r="F94" s="538"/>
      <c r="G94" s="538"/>
      <c r="H94" s="539"/>
      <c r="I94" s="221">
        <f>I92+I85</f>
        <v>197.46</v>
      </c>
      <c r="J94" s="8"/>
    </row>
    <row r="95" spans="2:10">
      <c r="B95" s="75"/>
      <c r="H95" s="68"/>
      <c r="I95" s="76"/>
      <c r="J95" s="8"/>
    </row>
    <row r="96" spans="2:10">
      <c r="B96" s="570" t="s">
        <v>65</v>
      </c>
      <c r="C96" s="571"/>
      <c r="D96" s="571"/>
      <c r="E96" s="571"/>
      <c r="F96" s="571"/>
      <c r="G96" s="571"/>
      <c r="H96" s="571"/>
      <c r="I96" s="572"/>
      <c r="J96" s="8"/>
    </row>
    <row r="97" spans="2:12">
      <c r="B97" s="75"/>
      <c r="H97" s="68"/>
      <c r="I97" s="76"/>
      <c r="J97" s="8"/>
    </row>
    <row r="98" spans="2:12">
      <c r="B98" s="573" t="s">
        <v>66</v>
      </c>
      <c r="C98" s="538"/>
      <c r="D98" s="538"/>
      <c r="E98" s="538"/>
      <c r="F98" s="538"/>
      <c r="G98" s="538"/>
      <c r="H98" s="539"/>
      <c r="I98" s="221">
        <f>I58+I67+I85</f>
        <v>0</v>
      </c>
      <c r="J98" s="8"/>
      <c r="L98" s="13"/>
    </row>
    <row r="99" spans="2:12">
      <c r="B99" s="81"/>
      <c r="C99" s="82"/>
      <c r="D99" s="82"/>
      <c r="E99" s="82"/>
      <c r="F99" s="82"/>
      <c r="G99" s="82"/>
      <c r="H99" s="83"/>
      <c r="I99" s="131"/>
      <c r="J99" s="8"/>
    </row>
    <row r="100" spans="2:12">
      <c r="B100" s="573" t="s">
        <v>67</v>
      </c>
      <c r="C100" s="538"/>
      <c r="D100" s="538"/>
      <c r="E100" s="538"/>
      <c r="F100" s="538"/>
      <c r="G100" s="538"/>
      <c r="H100" s="539"/>
      <c r="I100" s="221">
        <f>I76+I92</f>
        <v>1385.6750000000002</v>
      </c>
      <c r="J100" s="8"/>
    </row>
    <row r="101" spans="2:12">
      <c r="B101" s="81"/>
      <c r="C101" s="82"/>
      <c r="D101" s="82"/>
      <c r="E101" s="82"/>
      <c r="F101" s="82"/>
      <c r="G101" s="82"/>
      <c r="H101" s="83"/>
      <c r="I101" s="131"/>
      <c r="J101" s="8"/>
    </row>
    <row r="102" spans="2:12">
      <c r="B102" s="573" t="s">
        <v>68</v>
      </c>
      <c r="C102" s="538"/>
      <c r="D102" s="538"/>
      <c r="E102" s="538"/>
      <c r="F102" s="538"/>
      <c r="G102" s="538"/>
      <c r="H102" s="539"/>
      <c r="I102" s="221">
        <f>I58+I67+I76+I94</f>
        <v>1385.6750000000002</v>
      </c>
    </row>
    <row r="103" spans="2:12">
      <c r="B103" s="84"/>
      <c r="C103" s="85"/>
      <c r="D103" s="85"/>
      <c r="E103" s="85"/>
      <c r="F103" s="85"/>
      <c r="G103" s="85"/>
      <c r="H103" s="85"/>
      <c r="I103" s="132"/>
      <c r="J103" s="8"/>
    </row>
    <row r="104" spans="2:12">
      <c r="B104" s="580" t="s">
        <v>104</v>
      </c>
      <c r="C104" s="553"/>
      <c r="D104" s="553"/>
      <c r="E104" s="553"/>
      <c r="F104" s="553"/>
      <c r="G104" s="553"/>
      <c r="H104" s="553"/>
      <c r="I104" s="221">
        <f>I98*1</f>
        <v>0</v>
      </c>
      <c r="J104" s="8"/>
    </row>
    <row r="105" spans="2:12">
      <c r="B105" s="84"/>
      <c r="C105" s="85"/>
      <c r="D105" s="85"/>
      <c r="E105" s="85"/>
      <c r="F105" s="85"/>
      <c r="G105" s="85"/>
      <c r="H105" s="85"/>
      <c r="I105" s="132"/>
      <c r="J105" s="8"/>
    </row>
    <row r="106" spans="2:12" ht="15.75" thickBot="1">
      <c r="B106" s="581" t="s">
        <v>105</v>
      </c>
      <c r="C106" s="582"/>
      <c r="D106" s="582"/>
      <c r="E106" s="582"/>
      <c r="F106" s="582"/>
      <c r="G106" s="582"/>
      <c r="H106" s="582"/>
      <c r="I106" s="222">
        <f>I102*1</f>
        <v>1385.6750000000002</v>
      </c>
      <c r="J106" s="8"/>
    </row>
    <row r="108" spans="2:12">
      <c r="B108" s="18"/>
      <c r="C108" s="18"/>
      <c r="D108" s="18"/>
      <c r="E108" s="18"/>
      <c r="F108" s="18"/>
      <c r="G108" s="18"/>
    </row>
    <row r="109" spans="2:12">
      <c r="E109" s="493"/>
      <c r="F109" s="493"/>
      <c r="G109" s="493"/>
      <c r="H109" s="493"/>
      <c r="I109" s="493"/>
    </row>
    <row r="110" spans="2:12" ht="18">
      <c r="E110" s="494"/>
      <c r="F110" s="494"/>
      <c r="G110" s="495"/>
      <c r="H110" s="495"/>
      <c r="I110" s="495"/>
    </row>
  </sheetData>
  <sheetProtection password="DFA0" sheet="1" objects="1" scenarios="1" selectLockedCells="1"/>
  <mergeCells count="84">
    <mergeCell ref="C66:G66"/>
    <mergeCell ref="C72:G72"/>
    <mergeCell ref="C80:G80"/>
    <mergeCell ref="B67:H67"/>
    <mergeCell ref="B69:I69"/>
    <mergeCell ref="C71:H71"/>
    <mergeCell ref="B76:H76"/>
    <mergeCell ref="B78:I78"/>
    <mergeCell ref="C73:G73"/>
    <mergeCell ref="C74:G74"/>
    <mergeCell ref="C75:G75"/>
    <mergeCell ref="C55:G55"/>
    <mergeCell ref="C63:G63"/>
    <mergeCell ref="C64:G64"/>
    <mergeCell ref="C65:G65"/>
    <mergeCell ref="C62:H62"/>
    <mergeCell ref="B56:H56"/>
    <mergeCell ref="B58:H58"/>
    <mergeCell ref="B60:I60"/>
    <mergeCell ref="E110:F110"/>
    <mergeCell ref="G110:I110"/>
    <mergeCell ref="B100:H100"/>
    <mergeCell ref="B102:H102"/>
    <mergeCell ref="B104:H104"/>
    <mergeCell ref="B106:H106"/>
    <mergeCell ref="E109:F109"/>
    <mergeCell ref="G109:I109"/>
    <mergeCell ref="B98:H98"/>
    <mergeCell ref="C81:G81"/>
    <mergeCell ref="C82:G82"/>
    <mergeCell ref="C83:G83"/>
    <mergeCell ref="B85:G85"/>
    <mergeCell ref="C87:G87"/>
    <mergeCell ref="B96:I96"/>
    <mergeCell ref="C89:G89"/>
    <mergeCell ref="C90:G90"/>
    <mergeCell ref="B92:G92"/>
    <mergeCell ref="B94:H94"/>
    <mergeCell ref="C91:G91"/>
    <mergeCell ref="C88:G88"/>
    <mergeCell ref="C84:G84"/>
    <mergeCell ref="C31:G31"/>
    <mergeCell ref="B34:G34"/>
    <mergeCell ref="C36:G36"/>
    <mergeCell ref="C37:G37"/>
    <mergeCell ref="B42:G42"/>
    <mergeCell ref="C39:G39"/>
    <mergeCell ref="C40:G40"/>
    <mergeCell ref="C41:G41"/>
    <mergeCell ref="C32:G32"/>
    <mergeCell ref="C33:G33"/>
    <mergeCell ref="C38:G38"/>
    <mergeCell ref="B17:H17"/>
    <mergeCell ref="C19:G19"/>
    <mergeCell ref="C20:G20"/>
    <mergeCell ref="B28:G28"/>
    <mergeCell ref="C30:G30"/>
    <mergeCell ref="C21:G21"/>
    <mergeCell ref="C22:G22"/>
    <mergeCell ref="C23:G23"/>
    <mergeCell ref="C24:G24"/>
    <mergeCell ref="C25:G25"/>
    <mergeCell ref="C27:G27"/>
    <mergeCell ref="C45:H45"/>
    <mergeCell ref="C46:H46"/>
    <mergeCell ref="C47:H47"/>
    <mergeCell ref="C48:H48"/>
    <mergeCell ref="C49:H49"/>
    <mergeCell ref="C54:H54"/>
    <mergeCell ref="C44:G44"/>
    <mergeCell ref="C53:H53"/>
    <mergeCell ref="C50:H50"/>
    <mergeCell ref="B1:I1"/>
    <mergeCell ref="C16:H16"/>
    <mergeCell ref="B2:I2"/>
    <mergeCell ref="B5:I5"/>
    <mergeCell ref="B6:I6"/>
    <mergeCell ref="B7:I7"/>
    <mergeCell ref="B8:I8"/>
    <mergeCell ref="B9:I9"/>
    <mergeCell ref="B11:H11"/>
    <mergeCell ref="B13:I13"/>
    <mergeCell ref="C15:H15"/>
    <mergeCell ref="B51:H51"/>
  </mergeCells>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sheetPr>
    <tabColor theme="9" tint="-0.249977111117893"/>
  </sheetPr>
  <dimension ref="B1:K108"/>
  <sheetViews>
    <sheetView zoomScaleNormal="100" workbookViewId="0">
      <selection activeCell="H68" sqref="H68"/>
    </sheetView>
  </sheetViews>
  <sheetFormatPr defaultRowHeight="15"/>
  <cols>
    <col min="1" max="1" width="1.42578125" customWidth="1"/>
    <col min="2" max="2" width="4.140625" style="2" customWidth="1"/>
    <col min="3" max="3" width="46" customWidth="1"/>
    <col min="4" max="4" width="6.85546875" customWidth="1"/>
    <col min="5" max="5" width="5.42578125" customWidth="1"/>
    <col min="6" max="6" width="6.42578125" customWidth="1"/>
    <col min="7" max="7" width="9.5703125" customWidth="1"/>
    <col min="8" max="8" width="15.140625" style="5" customWidth="1"/>
    <col min="9" max="9" width="15.140625" style="3" customWidth="1"/>
    <col min="257" max="257" width="1.42578125" customWidth="1"/>
    <col min="258" max="258" width="4.140625" customWidth="1"/>
    <col min="259" max="259" width="46" customWidth="1"/>
    <col min="260" max="260" width="6.85546875" customWidth="1"/>
    <col min="261" max="261" width="5.42578125" customWidth="1"/>
    <col min="262" max="262" width="6.42578125" customWidth="1"/>
    <col min="263" max="263" width="9.5703125" customWidth="1"/>
    <col min="264" max="265" width="15.140625" customWidth="1"/>
    <col min="513" max="513" width="1.42578125" customWidth="1"/>
    <col min="514" max="514" width="4.140625" customWidth="1"/>
    <col min="515" max="515" width="46" customWidth="1"/>
    <col min="516" max="516" width="6.85546875" customWidth="1"/>
    <col min="517" max="517" width="5.42578125" customWidth="1"/>
    <col min="518" max="518" width="6.42578125" customWidth="1"/>
    <col min="519" max="519" width="9.5703125" customWidth="1"/>
    <col min="520" max="521" width="15.140625" customWidth="1"/>
    <col min="769" max="769" width="1.42578125" customWidth="1"/>
    <col min="770" max="770" width="4.140625" customWidth="1"/>
    <col min="771" max="771" width="46" customWidth="1"/>
    <col min="772" max="772" width="6.85546875" customWidth="1"/>
    <col min="773" max="773" width="5.42578125" customWidth="1"/>
    <col min="774" max="774" width="6.42578125" customWidth="1"/>
    <col min="775" max="775" width="9.5703125" customWidth="1"/>
    <col min="776" max="777" width="15.140625" customWidth="1"/>
    <col min="1025" max="1025" width="1.42578125" customWidth="1"/>
    <col min="1026" max="1026" width="4.140625" customWidth="1"/>
    <col min="1027" max="1027" width="46" customWidth="1"/>
    <col min="1028" max="1028" width="6.85546875" customWidth="1"/>
    <col min="1029" max="1029" width="5.42578125" customWidth="1"/>
    <col min="1030" max="1030" width="6.42578125" customWidth="1"/>
    <col min="1031" max="1031" width="9.5703125" customWidth="1"/>
    <col min="1032" max="1033" width="15.140625" customWidth="1"/>
    <col min="1281" max="1281" width="1.42578125" customWidth="1"/>
    <col min="1282" max="1282" width="4.140625" customWidth="1"/>
    <col min="1283" max="1283" width="46" customWidth="1"/>
    <col min="1284" max="1284" width="6.85546875" customWidth="1"/>
    <col min="1285" max="1285" width="5.42578125" customWidth="1"/>
    <col min="1286" max="1286" width="6.42578125" customWidth="1"/>
    <col min="1287" max="1287" width="9.5703125" customWidth="1"/>
    <col min="1288" max="1289" width="15.140625" customWidth="1"/>
    <col min="1537" max="1537" width="1.42578125" customWidth="1"/>
    <col min="1538" max="1538" width="4.140625" customWidth="1"/>
    <col min="1539" max="1539" width="46" customWidth="1"/>
    <col min="1540" max="1540" width="6.85546875" customWidth="1"/>
    <col min="1541" max="1541" width="5.42578125" customWidth="1"/>
    <col min="1542" max="1542" width="6.42578125" customWidth="1"/>
    <col min="1543" max="1543" width="9.5703125" customWidth="1"/>
    <col min="1544" max="1545" width="15.140625" customWidth="1"/>
    <col min="1793" max="1793" width="1.42578125" customWidth="1"/>
    <col min="1794" max="1794" width="4.140625" customWidth="1"/>
    <col min="1795" max="1795" width="46" customWidth="1"/>
    <col min="1796" max="1796" width="6.85546875" customWidth="1"/>
    <col min="1797" max="1797" width="5.42578125" customWidth="1"/>
    <col min="1798" max="1798" width="6.42578125" customWidth="1"/>
    <col min="1799" max="1799" width="9.5703125" customWidth="1"/>
    <col min="1800" max="1801" width="15.140625" customWidth="1"/>
    <col min="2049" max="2049" width="1.42578125" customWidth="1"/>
    <col min="2050" max="2050" width="4.140625" customWidth="1"/>
    <col min="2051" max="2051" width="46" customWidth="1"/>
    <col min="2052" max="2052" width="6.85546875" customWidth="1"/>
    <col min="2053" max="2053" width="5.42578125" customWidth="1"/>
    <col min="2054" max="2054" width="6.42578125" customWidth="1"/>
    <col min="2055" max="2055" width="9.5703125" customWidth="1"/>
    <col min="2056" max="2057" width="15.140625" customWidth="1"/>
    <col min="2305" max="2305" width="1.42578125" customWidth="1"/>
    <col min="2306" max="2306" width="4.140625" customWidth="1"/>
    <col min="2307" max="2307" width="46" customWidth="1"/>
    <col min="2308" max="2308" width="6.85546875" customWidth="1"/>
    <col min="2309" max="2309" width="5.42578125" customWidth="1"/>
    <col min="2310" max="2310" width="6.42578125" customWidth="1"/>
    <col min="2311" max="2311" width="9.5703125" customWidth="1"/>
    <col min="2312" max="2313" width="15.140625" customWidth="1"/>
    <col min="2561" max="2561" width="1.42578125" customWidth="1"/>
    <col min="2562" max="2562" width="4.140625" customWidth="1"/>
    <col min="2563" max="2563" width="46" customWidth="1"/>
    <col min="2564" max="2564" width="6.85546875" customWidth="1"/>
    <col min="2565" max="2565" width="5.42578125" customWidth="1"/>
    <col min="2566" max="2566" width="6.42578125" customWidth="1"/>
    <col min="2567" max="2567" width="9.5703125" customWidth="1"/>
    <col min="2568" max="2569" width="15.140625" customWidth="1"/>
    <col min="2817" max="2817" width="1.42578125" customWidth="1"/>
    <col min="2818" max="2818" width="4.140625" customWidth="1"/>
    <col min="2819" max="2819" width="46" customWidth="1"/>
    <col min="2820" max="2820" width="6.85546875" customWidth="1"/>
    <col min="2821" max="2821" width="5.42578125" customWidth="1"/>
    <col min="2822" max="2822" width="6.42578125" customWidth="1"/>
    <col min="2823" max="2823" width="9.5703125" customWidth="1"/>
    <col min="2824" max="2825" width="15.140625" customWidth="1"/>
    <col min="3073" max="3073" width="1.42578125" customWidth="1"/>
    <col min="3074" max="3074" width="4.140625" customWidth="1"/>
    <col min="3075" max="3075" width="46" customWidth="1"/>
    <col min="3076" max="3076" width="6.85546875" customWidth="1"/>
    <col min="3077" max="3077" width="5.42578125" customWidth="1"/>
    <col min="3078" max="3078" width="6.42578125" customWidth="1"/>
    <col min="3079" max="3079" width="9.5703125" customWidth="1"/>
    <col min="3080" max="3081" width="15.140625" customWidth="1"/>
    <col min="3329" max="3329" width="1.42578125" customWidth="1"/>
    <col min="3330" max="3330" width="4.140625" customWidth="1"/>
    <col min="3331" max="3331" width="46" customWidth="1"/>
    <col min="3332" max="3332" width="6.85546875" customWidth="1"/>
    <col min="3333" max="3333" width="5.42578125" customWidth="1"/>
    <col min="3334" max="3334" width="6.42578125" customWidth="1"/>
    <col min="3335" max="3335" width="9.5703125" customWidth="1"/>
    <col min="3336" max="3337" width="15.140625" customWidth="1"/>
    <col min="3585" max="3585" width="1.42578125" customWidth="1"/>
    <col min="3586" max="3586" width="4.140625" customWidth="1"/>
    <col min="3587" max="3587" width="46" customWidth="1"/>
    <col min="3588" max="3588" width="6.85546875" customWidth="1"/>
    <col min="3589" max="3589" width="5.42578125" customWidth="1"/>
    <col min="3590" max="3590" width="6.42578125" customWidth="1"/>
    <col min="3591" max="3591" width="9.5703125" customWidth="1"/>
    <col min="3592" max="3593" width="15.140625" customWidth="1"/>
    <col min="3841" max="3841" width="1.42578125" customWidth="1"/>
    <col min="3842" max="3842" width="4.140625" customWidth="1"/>
    <col min="3843" max="3843" width="46" customWidth="1"/>
    <col min="3844" max="3844" width="6.85546875" customWidth="1"/>
    <col min="3845" max="3845" width="5.42578125" customWidth="1"/>
    <col min="3846" max="3846" width="6.42578125" customWidth="1"/>
    <col min="3847" max="3847" width="9.5703125" customWidth="1"/>
    <col min="3848" max="3849" width="15.140625" customWidth="1"/>
    <col min="4097" max="4097" width="1.42578125" customWidth="1"/>
    <col min="4098" max="4098" width="4.140625" customWidth="1"/>
    <col min="4099" max="4099" width="46" customWidth="1"/>
    <col min="4100" max="4100" width="6.85546875" customWidth="1"/>
    <col min="4101" max="4101" width="5.42578125" customWidth="1"/>
    <col min="4102" max="4102" width="6.42578125" customWidth="1"/>
    <col min="4103" max="4103" width="9.5703125" customWidth="1"/>
    <col min="4104" max="4105" width="15.140625" customWidth="1"/>
    <col min="4353" max="4353" width="1.42578125" customWidth="1"/>
    <col min="4354" max="4354" width="4.140625" customWidth="1"/>
    <col min="4355" max="4355" width="46" customWidth="1"/>
    <col min="4356" max="4356" width="6.85546875" customWidth="1"/>
    <col min="4357" max="4357" width="5.42578125" customWidth="1"/>
    <col min="4358" max="4358" width="6.42578125" customWidth="1"/>
    <col min="4359" max="4359" width="9.5703125" customWidth="1"/>
    <col min="4360" max="4361" width="15.140625" customWidth="1"/>
    <col min="4609" max="4609" width="1.42578125" customWidth="1"/>
    <col min="4610" max="4610" width="4.140625" customWidth="1"/>
    <col min="4611" max="4611" width="46" customWidth="1"/>
    <col min="4612" max="4612" width="6.85546875" customWidth="1"/>
    <col min="4613" max="4613" width="5.42578125" customWidth="1"/>
    <col min="4614" max="4614" width="6.42578125" customWidth="1"/>
    <col min="4615" max="4615" width="9.5703125" customWidth="1"/>
    <col min="4616" max="4617" width="15.140625" customWidth="1"/>
    <col min="4865" max="4865" width="1.42578125" customWidth="1"/>
    <col min="4866" max="4866" width="4.140625" customWidth="1"/>
    <col min="4867" max="4867" width="46" customWidth="1"/>
    <col min="4868" max="4868" width="6.85546875" customWidth="1"/>
    <col min="4869" max="4869" width="5.42578125" customWidth="1"/>
    <col min="4870" max="4870" width="6.42578125" customWidth="1"/>
    <col min="4871" max="4871" width="9.5703125" customWidth="1"/>
    <col min="4872" max="4873" width="15.140625" customWidth="1"/>
    <col min="5121" max="5121" width="1.42578125" customWidth="1"/>
    <col min="5122" max="5122" width="4.140625" customWidth="1"/>
    <col min="5123" max="5123" width="46" customWidth="1"/>
    <col min="5124" max="5124" width="6.85546875" customWidth="1"/>
    <col min="5125" max="5125" width="5.42578125" customWidth="1"/>
    <col min="5126" max="5126" width="6.42578125" customWidth="1"/>
    <col min="5127" max="5127" width="9.5703125" customWidth="1"/>
    <col min="5128" max="5129" width="15.140625" customWidth="1"/>
    <col min="5377" max="5377" width="1.42578125" customWidth="1"/>
    <col min="5378" max="5378" width="4.140625" customWidth="1"/>
    <col min="5379" max="5379" width="46" customWidth="1"/>
    <col min="5380" max="5380" width="6.85546875" customWidth="1"/>
    <col min="5381" max="5381" width="5.42578125" customWidth="1"/>
    <col min="5382" max="5382" width="6.42578125" customWidth="1"/>
    <col min="5383" max="5383" width="9.5703125" customWidth="1"/>
    <col min="5384" max="5385" width="15.140625" customWidth="1"/>
    <col min="5633" max="5633" width="1.42578125" customWidth="1"/>
    <col min="5634" max="5634" width="4.140625" customWidth="1"/>
    <col min="5635" max="5635" width="46" customWidth="1"/>
    <col min="5636" max="5636" width="6.85546875" customWidth="1"/>
    <col min="5637" max="5637" width="5.42578125" customWidth="1"/>
    <col min="5638" max="5638" width="6.42578125" customWidth="1"/>
    <col min="5639" max="5639" width="9.5703125" customWidth="1"/>
    <col min="5640" max="5641" width="15.140625" customWidth="1"/>
    <col min="5889" max="5889" width="1.42578125" customWidth="1"/>
    <col min="5890" max="5890" width="4.140625" customWidth="1"/>
    <col min="5891" max="5891" width="46" customWidth="1"/>
    <col min="5892" max="5892" width="6.85546875" customWidth="1"/>
    <col min="5893" max="5893" width="5.42578125" customWidth="1"/>
    <col min="5894" max="5894" width="6.42578125" customWidth="1"/>
    <col min="5895" max="5895" width="9.5703125" customWidth="1"/>
    <col min="5896" max="5897" width="15.140625" customWidth="1"/>
    <col min="6145" max="6145" width="1.42578125" customWidth="1"/>
    <col min="6146" max="6146" width="4.140625" customWidth="1"/>
    <col min="6147" max="6147" width="46" customWidth="1"/>
    <col min="6148" max="6148" width="6.85546875" customWidth="1"/>
    <col min="6149" max="6149" width="5.42578125" customWidth="1"/>
    <col min="6150" max="6150" width="6.42578125" customWidth="1"/>
    <col min="6151" max="6151" width="9.5703125" customWidth="1"/>
    <col min="6152" max="6153" width="15.140625" customWidth="1"/>
    <col min="6401" max="6401" width="1.42578125" customWidth="1"/>
    <col min="6402" max="6402" width="4.140625" customWidth="1"/>
    <col min="6403" max="6403" width="46" customWidth="1"/>
    <col min="6404" max="6404" width="6.85546875" customWidth="1"/>
    <col min="6405" max="6405" width="5.42578125" customWidth="1"/>
    <col min="6406" max="6406" width="6.42578125" customWidth="1"/>
    <col min="6407" max="6407" width="9.5703125" customWidth="1"/>
    <col min="6408" max="6409" width="15.140625" customWidth="1"/>
    <col min="6657" max="6657" width="1.42578125" customWidth="1"/>
    <col min="6658" max="6658" width="4.140625" customWidth="1"/>
    <col min="6659" max="6659" width="46" customWidth="1"/>
    <col min="6660" max="6660" width="6.85546875" customWidth="1"/>
    <col min="6661" max="6661" width="5.42578125" customWidth="1"/>
    <col min="6662" max="6662" width="6.42578125" customWidth="1"/>
    <col min="6663" max="6663" width="9.5703125" customWidth="1"/>
    <col min="6664" max="6665" width="15.140625" customWidth="1"/>
    <col min="6913" max="6913" width="1.42578125" customWidth="1"/>
    <col min="6914" max="6914" width="4.140625" customWidth="1"/>
    <col min="6915" max="6915" width="46" customWidth="1"/>
    <col min="6916" max="6916" width="6.85546875" customWidth="1"/>
    <col min="6917" max="6917" width="5.42578125" customWidth="1"/>
    <col min="6918" max="6918" width="6.42578125" customWidth="1"/>
    <col min="6919" max="6919" width="9.5703125" customWidth="1"/>
    <col min="6920" max="6921" width="15.140625" customWidth="1"/>
    <col min="7169" max="7169" width="1.42578125" customWidth="1"/>
    <col min="7170" max="7170" width="4.140625" customWidth="1"/>
    <col min="7171" max="7171" width="46" customWidth="1"/>
    <col min="7172" max="7172" width="6.85546875" customWidth="1"/>
    <col min="7173" max="7173" width="5.42578125" customWidth="1"/>
    <col min="7174" max="7174" width="6.42578125" customWidth="1"/>
    <col min="7175" max="7175" width="9.5703125" customWidth="1"/>
    <col min="7176" max="7177" width="15.140625" customWidth="1"/>
    <col min="7425" max="7425" width="1.42578125" customWidth="1"/>
    <col min="7426" max="7426" width="4.140625" customWidth="1"/>
    <col min="7427" max="7427" width="46" customWidth="1"/>
    <col min="7428" max="7428" width="6.85546875" customWidth="1"/>
    <col min="7429" max="7429" width="5.42578125" customWidth="1"/>
    <col min="7430" max="7430" width="6.42578125" customWidth="1"/>
    <col min="7431" max="7431" width="9.5703125" customWidth="1"/>
    <col min="7432" max="7433" width="15.140625" customWidth="1"/>
    <col min="7681" max="7681" width="1.42578125" customWidth="1"/>
    <col min="7682" max="7682" width="4.140625" customWidth="1"/>
    <col min="7683" max="7683" width="46" customWidth="1"/>
    <col min="7684" max="7684" width="6.85546875" customWidth="1"/>
    <col min="7685" max="7685" width="5.42578125" customWidth="1"/>
    <col min="7686" max="7686" width="6.42578125" customWidth="1"/>
    <col min="7687" max="7687" width="9.5703125" customWidth="1"/>
    <col min="7688" max="7689" width="15.140625" customWidth="1"/>
    <col min="7937" max="7937" width="1.42578125" customWidth="1"/>
    <col min="7938" max="7938" width="4.140625" customWidth="1"/>
    <col min="7939" max="7939" width="46" customWidth="1"/>
    <col min="7940" max="7940" width="6.85546875" customWidth="1"/>
    <col min="7941" max="7941" width="5.42578125" customWidth="1"/>
    <col min="7942" max="7942" width="6.42578125" customWidth="1"/>
    <col min="7943" max="7943" width="9.5703125" customWidth="1"/>
    <col min="7944" max="7945" width="15.140625" customWidth="1"/>
    <col min="8193" max="8193" width="1.42578125" customWidth="1"/>
    <col min="8194" max="8194" width="4.140625" customWidth="1"/>
    <col min="8195" max="8195" width="46" customWidth="1"/>
    <col min="8196" max="8196" width="6.85546875" customWidth="1"/>
    <col min="8197" max="8197" width="5.42578125" customWidth="1"/>
    <col min="8198" max="8198" width="6.42578125" customWidth="1"/>
    <col min="8199" max="8199" width="9.5703125" customWidth="1"/>
    <col min="8200" max="8201" width="15.140625" customWidth="1"/>
    <col min="8449" max="8449" width="1.42578125" customWidth="1"/>
    <col min="8450" max="8450" width="4.140625" customWidth="1"/>
    <col min="8451" max="8451" width="46" customWidth="1"/>
    <col min="8452" max="8452" width="6.85546875" customWidth="1"/>
    <col min="8453" max="8453" width="5.42578125" customWidth="1"/>
    <col min="8454" max="8454" width="6.42578125" customWidth="1"/>
    <col min="8455" max="8455" width="9.5703125" customWidth="1"/>
    <col min="8456" max="8457" width="15.140625" customWidth="1"/>
    <col min="8705" max="8705" width="1.42578125" customWidth="1"/>
    <col min="8706" max="8706" width="4.140625" customWidth="1"/>
    <col min="8707" max="8707" width="46" customWidth="1"/>
    <col min="8708" max="8708" width="6.85546875" customWidth="1"/>
    <col min="8709" max="8709" width="5.42578125" customWidth="1"/>
    <col min="8710" max="8710" width="6.42578125" customWidth="1"/>
    <col min="8711" max="8711" width="9.5703125" customWidth="1"/>
    <col min="8712" max="8713" width="15.140625" customWidth="1"/>
    <col min="8961" max="8961" width="1.42578125" customWidth="1"/>
    <col min="8962" max="8962" width="4.140625" customWidth="1"/>
    <col min="8963" max="8963" width="46" customWidth="1"/>
    <col min="8964" max="8964" width="6.85546875" customWidth="1"/>
    <col min="8965" max="8965" width="5.42578125" customWidth="1"/>
    <col min="8966" max="8966" width="6.42578125" customWidth="1"/>
    <col min="8967" max="8967" width="9.5703125" customWidth="1"/>
    <col min="8968" max="8969" width="15.140625" customWidth="1"/>
    <col min="9217" max="9217" width="1.42578125" customWidth="1"/>
    <col min="9218" max="9218" width="4.140625" customWidth="1"/>
    <col min="9219" max="9219" width="46" customWidth="1"/>
    <col min="9220" max="9220" width="6.85546875" customWidth="1"/>
    <col min="9221" max="9221" width="5.42578125" customWidth="1"/>
    <col min="9222" max="9222" width="6.42578125" customWidth="1"/>
    <col min="9223" max="9223" width="9.5703125" customWidth="1"/>
    <col min="9224" max="9225" width="15.140625" customWidth="1"/>
    <col min="9473" max="9473" width="1.42578125" customWidth="1"/>
    <col min="9474" max="9474" width="4.140625" customWidth="1"/>
    <col min="9475" max="9475" width="46" customWidth="1"/>
    <col min="9476" max="9476" width="6.85546875" customWidth="1"/>
    <col min="9477" max="9477" width="5.42578125" customWidth="1"/>
    <col min="9478" max="9478" width="6.42578125" customWidth="1"/>
    <col min="9479" max="9479" width="9.5703125" customWidth="1"/>
    <col min="9480" max="9481" width="15.140625" customWidth="1"/>
    <col min="9729" max="9729" width="1.42578125" customWidth="1"/>
    <col min="9730" max="9730" width="4.140625" customWidth="1"/>
    <col min="9731" max="9731" width="46" customWidth="1"/>
    <col min="9732" max="9732" width="6.85546875" customWidth="1"/>
    <col min="9733" max="9733" width="5.42578125" customWidth="1"/>
    <col min="9734" max="9734" width="6.42578125" customWidth="1"/>
    <col min="9735" max="9735" width="9.5703125" customWidth="1"/>
    <col min="9736" max="9737" width="15.140625" customWidth="1"/>
    <col min="9985" max="9985" width="1.42578125" customWidth="1"/>
    <col min="9986" max="9986" width="4.140625" customWidth="1"/>
    <col min="9987" max="9987" width="46" customWidth="1"/>
    <col min="9988" max="9988" width="6.85546875" customWidth="1"/>
    <col min="9989" max="9989" width="5.42578125" customWidth="1"/>
    <col min="9990" max="9990" width="6.42578125" customWidth="1"/>
    <col min="9991" max="9991" width="9.5703125" customWidth="1"/>
    <col min="9992" max="9993" width="15.140625" customWidth="1"/>
    <col min="10241" max="10241" width="1.42578125" customWidth="1"/>
    <col min="10242" max="10242" width="4.140625" customWidth="1"/>
    <col min="10243" max="10243" width="46" customWidth="1"/>
    <col min="10244" max="10244" width="6.85546875" customWidth="1"/>
    <col min="10245" max="10245" width="5.42578125" customWidth="1"/>
    <col min="10246" max="10246" width="6.42578125" customWidth="1"/>
    <col min="10247" max="10247" width="9.5703125" customWidth="1"/>
    <col min="10248" max="10249" width="15.140625" customWidth="1"/>
    <col min="10497" max="10497" width="1.42578125" customWidth="1"/>
    <col min="10498" max="10498" width="4.140625" customWidth="1"/>
    <col min="10499" max="10499" width="46" customWidth="1"/>
    <col min="10500" max="10500" width="6.85546875" customWidth="1"/>
    <col min="10501" max="10501" width="5.42578125" customWidth="1"/>
    <col min="10502" max="10502" width="6.42578125" customWidth="1"/>
    <col min="10503" max="10503" width="9.5703125" customWidth="1"/>
    <col min="10504" max="10505" width="15.140625" customWidth="1"/>
    <col min="10753" max="10753" width="1.42578125" customWidth="1"/>
    <col min="10754" max="10754" width="4.140625" customWidth="1"/>
    <col min="10755" max="10755" width="46" customWidth="1"/>
    <col min="10756" max="10756" width="6.85546875" customWidth="1"/>
    <col min="10757" max="10757" width="5.42578125" customWidth="1"/>
    <col min="10758" max="10758" width="6.42578125" customWidth="1"/>
    <col min="10759" max="10759" width="9.5703125" customWidth="1"/>
    <col min="10760" max="10761" width="15.140625" customWidth="1"/>
    <col min="11009" max="11009" width="1.42578125" customWidth="1"/>
    <col min="11010" max="11010" width="4.140625" customWidth="1"/>
    <col min="11011" max="11011" width="46" customWidth="1"/>
    <col min="11012" max="11012" width="6.85546875" customWidth="1"/>
    <col min="11013" max="11013" width="5.42578125" customWidth="1"/>
    <col min="11014" max="11014" width="6.42578125" customWidth="1"/>
    <col min="11015" max="11015" width="9.5703125" customWidth="1"/>
    <col min="11016" max="11017" width="15.140625" customWidth="1"/>
    <col min="11265" max="11265" width="1.42578125" customWidth="1"/>
    <col min="11266" max="11266" width="4.140625" customWidth="1"/>
    <col min="11267" max="11267" width="46" customWidth="1"/>
    <col min="11268" max="11268" width="6.85546875" customWidth="1"/>
    <col min="11269" max="11269" width="5.42578125" customWidth="1"/>
    <col min="11270" max="11270" width="6.42578125" customWidth="1"/>
    <col min="11271" max="11271" width="9.5703125" customWidth="1"/>
    <col min="11272" max="11273" width="15.140625" customWidth="1"/>
    <col min="11521" max="11521" width="1.42578125" customWidth="1"/>
    <col min="11522" max="11522" width="4.140625" customWidth="1"/>
    <col min="11523" max="11523" width="46" customWidth="1"/>
    <col min="11524" max="11524" width="6.85546875" customWidth="1"/>
    <col min="11525" max="11525" width="5.42578125" customWidth="1"/>
    <col min="11526" max="11526" width="6.42578125" customWidth="1"/>
    <col min="11527" max="11527" width="9.5703125" customWidth="1"/>
    <col min="11528" max="11529" width="15.140625" customWidth="1"/>
    <col min="11777" max="11777" width="1.42578125" customWidth="1"/>
    <col min="11778" max="11778" width="4.140625" customWidth="1"/>
    <col min="11779" max="11779" width="46" customWidth="1"/>
    <col min="11780" max="11780" width="6.85546875" customWidth="1"/>
    <col min="11781" max="11781" width="5.42578125" customWidth="1"/>
    <col min="11782" max="11782" width="6.42578125" customWidth="1"/>
    <col min="11783" max="11783" width="9.5703125" customWidth="1"/>
    <col min="11784" max="11785" width="15.140625" customWidth="1"/>
    <col min="12033" max="12033" width="1.42578125" customWidth="1"/>
    <col min="12034" max="12034" width="4.140625" customWidth="1"/>
    <col min="12035" max="12035" width="46" customWidth="1"/>
    <col min="12036" max="12036" width="6.85546875" customWidth="1"/>
    <col min="12037" max="12037" width="5.42578125" customWidth="1"/>
    <col min="12038" max="12038" width="6.42578125" customWidth="1"/>
    <col min="12039" max="12039" width="9.5703125" customWidth="1"/>
    <col min="12040" max="12041" width="15.140625" customWidth="1"/>
    <col min="12289" max="12289" width="1.42578125" customWidth="1"/>
    <col min="12290" max="12290" width="4.140625" customWidth="1"/>
    <col min="12291" max="12291" width="46" customWidth="1"/>
    <col min="12292" max="12292" width="6.85546875" customWidth="1"/>
    <col min="12293" max="12293" width="5.42578125" customWidth="1"/>
    <col min="12294" max="12294" width="6.42578125" customWidth="1"/>
    <col min="12295" max="12295" width="9.5703125" customWidth="1"/>
    <col min="12296" max="12297" width="15.140625" customWidth="1"/>
    <col min="12545" max="12545" width="1.42578125" customWidth="1"/>
    <col min="12546" max="12546" width="4.140625" customWidth="1"/>
    <col min="12547" max="12547" width="46" customWidth="1"/>
    <col min="12548" max="12548" width="6.85546875" customWidth="1"/>
    <col min="12549" max="12549" width="5.42578125" customWidth="1"/>
    <col min="12550" max="12550" width="6.42578125" customWidth="1"/>
    <col min="12551" max="12551" width="9.5703125" customWidth="1"/>
    <col min="12552" max="12553" width="15.140625" customWidth="1"/>
    <col min="12801" max="12801" width="1.42578125" customWidth="1"/>
    <col min="12802" max="12802" width="4.140625" customWidth="1"/>
    <col min="12803" max="12803" width="46" customWidth="1"/>
    <col min="12804" max="12804" width="6.85546875" customWidth="1"/>
    <col min="12805" max="12805" width="5.42578125" customWidth="1"/>
    <col min="12806" max="12806" width="6.42578125" customWidth="1"/>
    <col min="12807" max="12807" width="9.5703125" customWidth="1"/>
    <col min="12808" max="12809" width="15.140625" customWidth="1"/>
    <col min="13057" max="13057" width="1.42578125" customWidth="1"/>
    <col min="13058" max="13058" width="4.140625" customWidth="1"/>
    <col min="13059" max="13059" width="46" customWidth="1"/>
    <col min="13060" max="13060" width="6.85546875" customWidth="1"/>
    <col min="13061" max="13061" width="5.42578125" customWidth="1"/>
    <col min="13062" max="13062" width="6.42578125" customWidth="1"/>
    <col min="13063" max="13063" width="9.5703125" customWidth="1"/>
    <col min="13064" max="13065" width="15.140625" customWidth="1"/>
    <col min="13313" max="13313" width="1.42578125" customWidth="1"/>
    <col min="13314" max="13314" width="4.140625" customWidth="1"/>
    <col min="13315" max="13315" width="46" customWidth="1"/>
    <col min="13316" max="13316" width="6.85546875" customWidth="1"/>
    <col min="13317" max="13317" width="5.42578125" customWidth="1"/>
    <col min="13318" max="13318" width="6.42578125" customWidth="1"/>
    <col min="13319" max="13319" width="9.5703125" customWidth="1"/>
    <col min="13320" max="13321" width="15.140625" customWidth="1"/>
    <col min="13569" max="13569" width="1.42578125" customWidth="1"/>
    <col min="13570" max="13570" width="4.140625" customWidth="1"/>
    <col min="13571" max="13571" width="46" customWidth="1"/>
    <col min="13572" max="13572" width="6.85546875" customWidth="1"/>
    <col min="13573" max="13573" width="5.42578125" customWidth="1"/>
    <col min="13574" max="13574" width="6.42578125" customWidth="1"/>
    <col min="13575" max="13575" width="9.5703125" customWidth="1"/>
    <col min="13576" max="13577" width="15.140625" customWidth="1"/>
    <col min="13825" max="13825" width="1.42578125" customWidth="1"/>
    <col min="13826" max="13826" width="4.140625" customWidth="1"/>
    <col min="13827" max="13827" width="46" customWidth="1"/>
    <col min="13828" max="13828" width="6.85546875" customWidth="1"/>
    <col min="13829" max="13829" width="5.42578125" customWidth="1"/>
    <col min="13830" max="13830" width="6.42578125" customWidth="1"/>
    <col min="13831" max="13831" width="9.5703125" customWidth="1"/>
    <col min="13832" max="13833" width="15.140625" customWidth="1"/>
    <col min="14081" max="14081" width="1.42578125" customWidth="1"/>
    <col min="14082" max="14082" width="4.140625" customWidth="1"/>
    <col min="14083" max="14083" width="46" customWidth="1"/>
    <col min="14084" max="14084" width="6.85546875" customWidth="1"/>
    <col min="14085" max="14085" width="5.42578125" customWidth="1"/>
    <col min="14086" max="14086" width="6.42578125" customWidth="1"/>
    <col min="14087" max="14087" width="9.5703125" customWidth="1"/>
    <col min="14088" max="14089" width="15.140625" customWidth="1"/>
    <col min="14337" max="14337" width="1.42578125" customWidth="1"/>
    <col min="14338" max="14338" width="4.140625" customWidth="1"/>
    <col min="14339" max="14339" width="46" customWidth="1"/>
    <col min="14340" max="14340" width="6.85546875" customWidth="1"/>
    <col min="14341" max="14341" width="5.42578125" customWidth="1"/>
    <col min="14342" max="14342" width="6.42578125" customWidth="1"/>
    <col min="14343" max="14343" width="9.5703125" customWidth="1"/>
    <col min="14344" max="14345" width="15.140625" customWidth="1"/>
    <col min="14593" max="14593" width="1.42578125" customWidth="1"/>
    <col min="14594" max="14594" width="4.140625" customWidth="1"/>
    <col min="14595" max="14595" width="46" customWidth="1"/>
    <col min="14596" max="14596" width="6.85546875" customWidth="1"/>
    <col min="14597" max="14597" width="5.42578125" customWidth="1"/>
    <col min="14598" max="14598" width="6.42578125" customWidth="1"/>
    <col min="14599" max="14599" width="9.5703125" customWidth="1"/>
    <col min="14600" max="14601" width="15.140625" customWidth="1"/>
    <col min="14849" max="14849" width="1.42578125" customWidth="1"/>
    <col min="14850" max="14850" width="4.140625" customWidth="1"/>
    <col min="14851" max="14851" width="46" customWidth="1"/>
    <col min="14852" max="14852" width="6.85546875" customWidth="1"/>
    <col min="14853" max="14853" width="5.42578125" customWidth="1"/>
    <col min="14854" max="14854" width="6.42578125" customWidth="1"/>
    <col min="14855" max="14855" width="9.5703125" customWidth="1"/>
    <col min="14856" max="14857" width="15.140625" customWidth="1"/>
    <col min="15105" max="15105" width="1.42578125" customWidth="1"/>
    <col min="15106" max="15106" width="4.140625" customWidth="1"/>
    <col min="15107" max="15107" width="46" customWidth="1"/>
    <col min="15108" max="15108" width="6.85546875" customWidth="1"/>
    <col min="15109" max="15109" width="5.42578125" customWidth="1"/>
    <col min="15110" max="15110" width="6.42578125" customWidth="1"/>
    <col min="15111" max="15111" width="9.5703125" customWidth="1"/>
    <col min="15112" max="15113" width="15.140625" customWidth="1"/>
    <col min="15361" max="15361" width="1.42578125" customWidth="1"/>
    <col min="15362" max="15362" width="4.140625" customWidth="1"/>
    <col min="15363" max="15363" width="46" customWidth="1"/>
    <col min="15364" max="15364" width="6.85546875" customWidth="1"/>
    <col min="15365" max="15365" width="5.42578125" customWidth="1"/>
    <col min="15366" max="15366" width="6.42578125" customWidth="1"/>
    <col min="15367" max="15367" width="9.5703125" customWidth="1"/>
    <col min="15368" max="15369" width="15.140625" customWidth="1"/>
    <col min="15617" max="15617" width="1.42578125" customWidth="1"/>
    <col min="15618" max="15618" width="4.140625" customWidth="1"/>
    <col min="15619" max="15619" width="46" customWidth="1"/>
    <col min="15620" max="15620" width="6.85546875" customWidth="1"/>
    <col min="15621" max="15621" width="5.42578125" customWidth="1"/>
    <col min="15622" max="15622" width="6.42578125" customWidth="1"/>
    <col min="15623" max="15623" width="9.5703125" customWidth="1"/>
    <col min="15624" max="15625" width="15.140625" customWidth="1"/>
    <col min="15873" max="15873" width="1.42578125" customWidth="1"/>
    <col min="15874" max="15874" width="4.140625" customWidth="1"/>
    <col min="15875" max="15875" width="46" customWidth="1"/>
    <col min="15876" max="15876" width="6.85546875" customWidth="1"/>
    <col min="15877" max="15877" width="5.42578125" customWidth="1"/>
    <col min="15878" max="15878" width="6.42578125" customWidth="1"/>
    <col min="15879" max="15879" width="9.5703125" customWidth="1"/>
    <col min="15880" max="15881" width="15.140625" customWidth="1"/>
    <col min="16129" max="16129" width="1.42578125" customWidth="1"/>
    <col min="16130" max="16130" width="4.140625" customWidth="1"/>
    <col min="16131" max="16131" width="46" customWidth="1"/>
    <col min="16132" max="16132" width="6.85546875" customWidth="1"/>
    <col min="16133" max="16133" width="5.42578125" customWidth="1"/>
    <col min="16134" max="16134" width="6.42578125" customWidth="1"/>
    <col min="16135" max="16135" width="9.5703125" customWidth="1"/>
    <col min="16136" max="16137" width="15.140625" customWidth="1"/>
  </cols>
  <sheetData>
    <row r="1" spans="2:9" ht="45.75" customHeight="1" thickBot="1">
      <c r="B1" s="503" t="s">
        <v>173</v>
      </c>
      <c r="C1" s="503"/>
      <c r="D1" s="503"/>
      <c r="E1" s="503"/>
      <c r="F1" s="503"/>
      <c r="G1" s="503"/>
      <c r="H1" s="503"/>
      <c r="I1" s="503"/>
    </row>
    <row r="2" spans="2:9" ht="30" customHeight="1">
      <c r="B2" s="563" t="s">
        <v>0</v>
      </c>
      <c r="C2" s="564"/>
      <c r="D2" s="564"/>
      <c r="E2" s="564"/>
      <c r="F2" s="564"/>
      <c r="G2" s="564"/>
      <c r="H2" s="564"/>
      <c r="I2" s="565"/>
    </row>
    <row r="3" spans="2:9">
      <c r="B3" s="67"/>
      <c r="H3" s="68"/>
      <c r="I3" s="69"/>
    </row>
    <row r="4" spans="2:9">
      <c r="B4" s="70"/>
      <c r="C4" s="71"/>
      <c r="D4" s="71"/>
      <c r="E4" s="71"/>
      <c r="F4" s="71"/>
      <c r="G4" s="71"/>
      <c r="H4" s="72"/>
      <c r="I4" s="73"/>
    </row>
    <row r="5" spans="2:9">
      <c r="B5" s="508" t="s">
        <v>1</v>
      </c>
      <c r="C5" s="509"/>
      <c r="D5" s="509"/>
      <c r="E5" s="509"/>
      <c r="F5" s="509"/>
      <c r="G5" s="509"/>
      <c r="H5" s="509"/>
      <c r="I5" s="510"/>
    </row>
    <row r="6" spans="2:9">
      <c r="B6" s="508" t="s">
        <v>186</v>
      </c>
      <c r="C6" s="509"/>
      <c r="D6" s="509"/>
      <c r="E6" s="509"/>
      <c r="F6" s="509"/>
      <c r="G6" s="509"/>
      <c r="H6" s="509"/>
      <c r="I6" s="510"/>
    </row>
    <row r="7" spans="2:9">
      <c r="B7" s="508" t="s">
        <v>181</v>
      </c>
      <c r="C7" s="509"/>
      <c r="D7" s="509"/>
      <c r="E7" s="509"/>
      <c r="F7" s="509"/>
      <c r="G7" s="509"/>
      <c r="H7" s="509"/>
      <c r="I7" s="510"/>
    </row>
    <row r="8" spans="2:9">
      <c r="B8" s="566" t="s">
        <v>2</v>
      </c>
      <c r="C8" s="567"/>
      <c r="D8" s="567"/>
      <c r="E8" s="567"/>
      <c r="F8" s="567"/>
      <c r="G8" s="567"/>
      <c r="H8" s="567"/>
      <c r="I8" s="568"/>
    </row>
    <row r="9" spans="2:9">
      <c r="B9" s="587" t="s">
        <v>234</v>
      </c>
      <c r="C9" s="514"/>
      <c r="D9" s="514"/>
      <c r="E9" s="514"/>
      <c r="F9" s="514"/>
      <c r="G9" s="514"/>
      <c r="H9" s="514"/>
      <c r="I9" s="588"/>
    </row>
    <row r="10" spans="2:9">
      <c r="B10" s="70"/>
      <c r="C10" s="71"/>
      <c r="D10" s="71"/>
      <c r="E10" s="71"/>
      <c r="F10" s="71"/>
      <c r="G10" s="71"/>
      <c r="H10" s="72"/>
      <c r="I10" s="73"/>
    </row>
    <row r="11" spans="2:9">
      <c r="B11" s="566" t="s">
        <v>236</v>
      </c>
      <c r="C11" s="567"/>
      <c r="D11" s="567"/>
      <c r="E11" s="567"/>
      <c r="F11" s="567"/>
      <c r="G11" s="567"/>
      <c r="H11" s="569"/>
      <c r="I11" s="168">
        <v>0</v>
      </c>
    </row>
    <row r="12" spans="2:9">
      <c r="B12" s="75"/>
      <c r="H12" s="68"/>
      <c r="I12" s="76"/>
    </row>
    <row r="13" spans="2:9">
      <c r="B13" s="570" t="s">
        <v>4</v>
      </c>
      <c r="C13" s="571"/>
      <c r="D13" s="571"/>
      <c r="E13" s="571"/>
      <c r="F13" s="571"/>
      <c r="G13" s="571"/>
      <c r="H13" s="571"/>
      <c r="I13" s="572"/>
    </row>
    <row r="14" spans="2:9">
      <c r="B14" s="75"/>
      <c r="H14" s="68"/>
      <c r="I14" s="76"/>
    </row>
    <row r="15" spans="2:9">
      <c r="B15" s="121" t="s">
        <v>5</v>
      </c>
      <c r="C15" s="516" t="s">
        <v>6</v>
      </c>
      <c r="D15" s="517"/>
      <c r="E15" s="517"/>
      <c r="F15" s="517"/>
      <c r="G15" s="517"/>
      <c r="H15" s="518"/>
      <c r="I15" s="122" t="s">
        <v>7</v>
      </c>
    </row>
    <row r="16" spans="2:9">
      <c r="B16" s="160">
        <v>1</v>
      </c>
      <c r="C16" s="519" t="s">
        <v>8</v>
      </c>
      <c r="D16" s="520"/>
      <c r="E16" s="520"/>
      <c r="F16" s="520"/>
      <c r="G16" s="520"/>
      <c r="H16" s="521"/>
      <c r="I16" s="159">
        <f>I11</f>
        <v>0</v>
      </c>
    </row>
    <row r="17" spans="2:9">
      <c r="B17" s="160">
        <v>2</v>
      </c>
      <c r="C17" s="100" t="s">
        <v>179</v>
      </c>
      <c r="D17" s="100"/>
      <c r="E17" s="100"/>
      <c r="F17" s="100"/>
      <c r="G17" s="100"/>
      <c r="H17" s="154"/>
      <c r="I17" s="224">
        <f>((ROUND((I16/220*0.2),2)*((2+(48/60))*(60/52.5)))*22)</f>
        <v>0</v>
      </c>
    </row>
    <row r="18" spans="2:9">
      <c r="B18" s="160">
        <v>3</v>
      </c>
      <c r="C18" s="590" t="s">
        <v>193</v>
      </c>
      <c r="D18" s="591"/>
      <c r="E18" s="591"/>
      <c r="F18" s="591"/>
      <c r="G18" s="591"/>
      <c r="H18" s="592"/>
      <c r="I18" s="224">
        <f>I17*(5/25)</f>
        <v>0</v>
      </c>
    </row>
    <row r="19" spans="2:9">
      <c r="B19" s="589" t="s">
        <v>9</v>
      </c>
      <c r="C19" s="517"/>
      <c r="D19" s="517"/>
      <c r="E19" s="517"/>
      <c r="F19" s="517"/>
      <c r="G19" s="517"/>
      <c r="H19" s="518"/>
      <c r="I19" s="165">
        <f>SUM(I16:I18)</f>
        <v>0</v>
      </c>
    </row>
    <row r="20" spans="2:9">
      <c r="B20" s="75"/>
      <c r="H20" s="79"/>
      <c r="I20" s="76"/>
    </row>
    <row r="21" spans="2:9">
      <c r="B21" s="121" t="s">
        <v>10</v>
      </c>
      <c r="C21" s="516" t="s">
        <v>11</v>
      </c>
      <c r="D21" s="517"/>
      <c r="E21" s="517"/>
      <c r="F21" s="517"/>
      <c r="G21" s="518"/>
      <c r="H21" s="117" t="s">
        <v>12</v>
      </c>
      <c r="I21" s="122" t="s">
        <v>7</v>
      </c>
    </row>
    <row r="22" spans="2:9">
      <c r="B22" s="77">
        <v>1</v>
      </c>
      <c r="C22" s="554" t="s">
        <v>13</v>
      </c>
      <c r="D22" s="555"/>
      <c r="E22" s="555"/>
      <c r="F22" s="555"/>
      <c r="G22" s="556"/>
      <c r="H22" s="240">
        <v>0.2</v>
      </c>
      <c r="I22" s="213">
        <f>ROUND($I$19*H22,2)</f>
        <v>0</v>
      </c>
    </row>
    <row r="23" spans="2:9">
      <c r="B23" s="77">
        <v>2</v>
      </c>
      <c r="C23" s="554" t="s">
        <v>14</v>
      </c>
      <c r="D23" s="555"/>
      <c r="E23" s="555"/>
      <c r="F23" s="555"/>
      <c r="G23" s="556"/>
      <c r="H23" s="240">
        <v>1.4999999999999999E-2</v>
      </c>
      <c r="I23" s="213">
        <f t="shared" ref="I23:I29" si="0">ROUND($I$19*H23,2)</f>
        <v>0</v>
      </c>
    </row>
    <row r="24" spans="2:9">
      <c r="B24" s="77">
        <v>3</v>
      </c>
      <c r="C24" s="554" t="s">
        <v>15</v>
      </c>
      <c r="D24" s="555"/>
      <c r="E24" s="555"/>
      <c r="F24" s="555"/>
      <c r="G24" s="556"/>
      <c r="H24" s="240">
        <v>0.01</v>
      </c>
      <c r="I24" s="213">
        <f t="shared" si="0"/>
        <v>0</v>
      </c>
    </row>
    <row r="25" spans="2:9">
      <c r="B25" s="77">
        <v>4</v>
      </c>
      <c r="C25" s="554" t="s">
        <v>16</v>
      </c>
      <c r="D25" s="555"/>
      <c r="E25" s="555"/>
      <c r="F25" s="555"/>
      <c r="G25" s="556"/>
      <c r="H25" s="240">
        <v>2E-3</v>
      </c>
      <c r="I25" s="213">
        <f t="shared" si="0"/>
        <v>0</v>
      </c>
    </row>
    <row r="26" spans="2:9">
      <c r="B26" s="77">
        <v>5</v>
      </c>
      <c r="C26" s="554" t="s">
        <v>17</v>
      </c>
      <c r="D26" s="555"/>
      <c r="E26" s="555"/>
      <c r="F26" s="555"/>
      <c r="G26" s="556"/>
      <c r="H26" s="240">
        <v>2.5000000000000001E-2</v>
      </c>
      <c r="I26" s="213">
        <f t="shared" si="0"/>
        <v>0</v>
      </c>
    </row>
    <row r="27" spans="2:9">
      <c r="B27" s="77">
        <v>6</v>
      </c>
      <c r="C27" s="554" t="s">
        <v>18</v>
      </c>
      <c r="D27" s="555"/>
      <c r="E27" s="555"/>
      <c r="F27" s="555"/>
      <c r="G27" s="556"/>
      <c r="H27" s="240">
        <v>0.08</v>
      </c>
      <c r="I27" s="213">
        <f t="shared" si="0"/>
        <v>0</v>
      </c>
    </row>
    <row r="28" spans="2:9">
      <c r="B28" s="77">
        <v>7</v>
      </c>
      <c r="C28" s="1" t="s">
        <v>19</v>
      </c>
      <c r="D28" s="302" t="s">
        <v>20</v>
      </c>
      <c r="E28" s="303">
        <v>0.03</v>
      </c>
      <c r="F28" s="302" t="s">
        <v>21</v>
      </c>
      <c r="G28" s="304">
        <v>1</v>
      </c>
      <c r="H28" s="240">
        <f>E28*G28</f>
        <v>0.03</v>
      </c>
      <c r="I28" s="129">
        <f t="shared" si="0"/>
        <v>0</v>
      </c>
    </row>
    <row r="29" spans="2:9">
      <c r="B29" s="77">
        <v>8</v>
      </c>
      <c r="C29" s="554" t="s">
        <v>22</v>
      </c>
      <c r="D29" s="555"/>
      <c r="E29" s="555"/>
      <c r="F29" s="555"/>
      <c r="G29" s="556"/>
      <c r="H29" s="240">
        <v>6.0000000000000001E-3</v>
      </c>
      <c r="I29" s="213">
        <f t="shared" si="0"/>
        <v>0</v>
      </c>
    </row>
    <row r="30" spans="2:9">
      <c r="B30" s="566" t="s">
        <v>9</v>
      </c>
      <c r="C30" s="567"/>
      <c r="D30" s="567"/>
      <c r="E30" s="567"/>
      <c r="F30" s="567"/>
      <c r="G30" s="569"/>
      <c r="H30" s="6">
        <f>SUM(H22:H29)</f>
        <v>0.3680000000000001</v>
      </c>
      <c r="I30" s="127">
        <f>SUM(I22:I29)</f>
        <v>0</v>
      </c>
    </row>
    <row r="31" spans="2:9">
      <c r="B31" s="75"/>
      <c r="H31" s="79"/>
      <c r="I31" s="76"/>
    </row>
    <row r="32" spans="2:9">
      <c r="B32" s="121" t="s">
        <v>23</v>
      </c>
      <c r="C32" s="516" t="s">
        <v>24</v>
      </c>
      <c r="D32" s="517"/>
      <c r="E32" s="517"/>
      <c r="F32" s="517"/>
      <c r="G32" s="518"/>
      <c r="H32" s="117" t="s">
        <v>12</v>
      </c>
      <c r="I32" s="122" t="s">
        <v>7</v>
      </c>
    </row>
    <row r="33" spans="2:11">
      <c r="B33" s="77">
        <v>1</v>
      </c>
      <c r="C33" s="554" t="s">
        <v>25</v>
      </c>
      <c r="D33" s="555"/>
      <c r="E33" s="555"/>
      <c r="F33" s="555"/>
      <c r="G33" s="556"/>
      <c r="H33" s="20">
        <f>ROUND(1/12,4)</f>
        <v>8.3299999999999999E-2</v>
      </c>
      <c r="I33" s="225">
        <f>ROUND($I$19*H33,2)</f>
        <v>0</v>
      </c>
    </row>
    <row r="34" spans="2:11">
      <c r="B34" s="77">
        <v>2</v>
      </c>
      <c r="C34" s="554" t="s">
        <v>26</v>
      </c>
      <c r="D34" s="555"/>
      <c r="E34" s="555"/>
      <c r="F34" s="555"/>
      <c r="G34" s="556"/>
      <c r="H34" s="21">
        <v>3.0249999999999999E-2</v>
      </c>
      <c r="I34" s="225">
        <f>ROUND($I$19*H34,2)</f>
        <v>0</v>
      </c>
    </row>
    <row r="35" spans="2:11">
      <c r="B35" s="77">
        <v>3</v>
      </c>
      <c r="C35" s="554" t="s">
        <v>27</v>
      </c>
      <c r="D35" s="555"/>
      <c r="E35" s="555"/>
      <c r="F35" s="555"/>
      <c r="G35" s="556"/>
      <c r="H35" s="22">
        <f>ROUND((H33+H34)*H30,4)</f>
        <v>4.1799999999999997E-2</v>
      </c>
      <c r="I35" s="225">
        <f>ROUND($I$19*H35,2)</f>
        <v>0</v>
      </c>
    </row>
    <row r="36" spans="2:11">
      <c r="B36" s="566" t="s">
        <v>9</v>
      </c>
      <c r="C36" s="567"/>
      <c r="D36" s="567"/>
      <c r="E36" s="567"/>
      <c r="F36" s="567"/>
      <c r="G36" s="569"/>
      <c r="H36" s="6">
        <f>SUM(H33:H35)</f>
        <v>0.15534999999999999</v>
      </c>
      <c r="I36" s="126">
        <f>SUM(I33:I35)</f>
        <v>0</v>
      </c>
    </row>
    <row r="37" spans="2:11">
      <c r="B37" s="75"/>
      <c r="H37" s="79"/>
      <c r="I37" s="76"/>
    </row>
    <row r="38" spans="2:11">
      <c r="B38" s="121" t="s">
        <v>28</v>
      </c>
      <c r="C38" s="516" t="s">
        <v>29</v>
      </c>
      <c r="D38" s="517"/>
      <c r="E38" s="517"/>
      <c r="F38" s="517"/>
      <c r="G38" s="518"/>
      <c r="H38" s="117" t="s">
        <v>12</v>
      </c>
      <c r="I38" s="122" t="s">
        <v>7</v>
      </c>
    </row>
    <row r="39" spans="2:11">
      <c r="B39" s="77">
        <v>1</v>
      </c>
      <c r="C39" s="574" t="s">
        <v>30</v>
      </c>
      <c r="D39" s="575"/>
      <c r="E39" s="575"/>
      <c r="F39" s="575"/>
      <c r="G39" s="576"/>
      <c r="H39" s="23">
        <f>(1+(1/12)+(1/12)+(1/12/3))/12*0.05</f>
        <v>4.9768518518518512E-3</v>
      </c>
      <c r="I39" s="213">
        <f>ROUND($I$16*H39,2)</f>
        <v>0</v>
      </c>
    </row>
    <row r="40" spans="2:11">
      <c r="B40" s="77">
        <v>2</v>
      </c>
      <c r="C40" s="577" t="s">
        <v>31</v>
      </c>
      <c r="D40" s="578"/>
      <c r="E40" s="578"/>
      <c r="F40" s="578"/>
      <c r="G40" s="579"/>
      <c r="H40" s="23">
        <f>H39*0.08</f>
        <v>3.9814814814814812E-4</v>
      </c>
      <c r="I40" s="213">
        <f>ROUND($I$16*H40,2)</f>
        <v>0</v>
      </c>
    </row>
    <row r="41" spans="2:11">
      <c r="B41" s="77">
        <v>4</v>
      </c>
      <c r="C41" s="574" t="s">
        <v>32</v>
      </c>
      <c r="D41" s="575"/>
      <c r="E41" s="575"/>
      <c r="F41" s="575"/>
      <c r="G41" s="576"/>
      <c r="H41" s="24">
        <f>(7/30/12)*0.9</f>
        <v>1.7500000000000002E-2</v>
      </c>
      <c r="I41" s="213">
        <f>ROUND($I$16*H41,2)</f>
        <v>0</v>
      </c>
    </row>
    <row r="42" spans="2:11">
      <c r="B42" s="77">
        <v>5</v>
      </c>
      <c r="C42" s="574" t="s">
        <v>33</v>
      </c>
      <c r="D42" s="575"/>
      <c r="E42" s="575"/>
      <c r="F42" s="575"/>
      <c r="G42" s="576"/>
      <c r="H42" s="24">
        <f>H41*$H$30</f>
        <v>6.4400000000000021E-3</v>
      </c>
      <c r="I42" s="213">
        <f>ROUND($I$16*H42,2)</f>
        <v>0</v>
      </c>
      <c r="K42" s="223"/>
    </row>
    <row r="43" spans="2:11">
      <c r="B43" s="77">
        <v>6</v>
      </c>
      <c r="C43" s="574" t="s">
        <v>102</v>
      </c>
      <c r="D43" s="575"/>
      <c r="E43" s="575"/>
      <c r="F43" s="575"/>
      <c r="G43" s="576"/>
      <c r="H43" s="24">
        <v>0.04</v>
      </c>
      <c r="I43" s="213">
        <f>ROUND($I$16*H43,2)</f>
        <v>0</v>
      </c>
    </row>
    <row r="44" spans="2:11">
      <c r="B44" s="566" t="s">
        <v>9</v>
      </c>
      <c r="C44" s="567"/>
      <c r="D44" s="567"/>
      <c r="E44" s="567"/>
      <c r="F44" s="567"/>
      <c r="G44" s="569"/>
      <c r="H44" s="6">
        <f>SUM(H39:H43)</f>
        <v>6.9315000000000002E-2</v>
      </c>
      <c r="I44" s="127">
        <f>SUM(I39:I43)</f>
        <v>0</v>
      </c>
    </row>
    <row r="45" spans="2:11">
      <c r="B45" s="67"/>
      <c r="H45" s="79"/>
      <c r="I45" s="76"/>
    </row>
    <row r="46" spans="2:11">
      <c r="B46" s="121" t="s">
        <v>34</v>
      </c>
      <c r="C46" s="516" t="s">
        <v>35</v>
      </c>
      <c r="D46" s="517"/>
      <c r="E46" s="517"/>
      <c r="F46" s="517"/>
      <c r="G46" s="518"/>
      <c r="H46" s="117"/>
      <c r="I46" s="122" t="s">
        <v>7</v>
      </c>
    </row>
    <row r="47" spans="2:11">
      <c r="B47" s="77">
        <v>1</v>
      </c>
      <c r="C47" s="574" t="s">
        <v>103</v>
      </c>
      <c r="D47" s="575"/>
      <c r="E47" s="575"/>
      <c r="F47" s="575"/>
      <c r="G47" s="575"/>
      <c r="H47" s="576"/>
      <c r="I47" s="218">
        <f>ROUND((I19*9.075%)+(I19*(9.075%)*H30),2)</f>
        <v>0</v>
      </c>
    </row>
    <row r="48" spans="2:11">
      <c r="B48" s="77">
        <v>2</v>
      </c>
      <c r="C48" s="557" t="s">
        <v>36</v>
      </c>
      <c r="D48" s="558"/>
      <c r="E48" s="558"/>
      <c r="F48" s="558"/>
      <c r="G48" s="558"/>
      <c r="H48" s="559"/>
      <c r="I48" s="218">
        <f>ROUND((1/30)/12*(I19+I36+I56+I47+I44+I30),2)</f>
        <v>0</v>
      </c>
    </row>
    <row r="49" spans="2:11">
      <c r="B49" s="77">
        <v>3</v>
      </c>
      <c r="C49" s="557" t="s">
        <v>37</v>
      </c>
      <c r="D49" s="558"/>
      <c r="E49" s="558"/>
      <c r="F49" s="558"/>
      <c r="G49" s="558"/>
      <c r="H49" s="559"/>
      <c r="I49" s="218">
        <f>ROUND((((1/30)*5)/12*(I19+I36+I44+I47+I56+I30)*0.015),2)</f>
        <v>0</v>
      </c>
    </row>
    <row r="50" spans="2:11">
      <c r="B50" s="77">
        <v>4</v>
      </c>
      <c r="C50" s="557" t="s">
        <v>38</v>
      </c>
      <c r="D50" s="558"/>
      <c r="E50" s="558"/>
      <c r="F50" s="558"/>
      <c r="G50" s="558"/>
      <c r="H50" s="559"/>
      <c r="I50" s="218">
        <f>ROUND((((($I$19+I36+I44+I47+I56+I30)/30*0.69)/12)),2)</f>
        <v>0</v>
      </c>
    </row>
    <row r="51" spans="2:11">
      <c r="B51" s="77">
        <v>5</v>
      </c>
      <c r="C51" s="557" t="s">
        <v>39</v>
      </c>
      <c r="D51" s="558"/>
      <c r="E51" s="558"/>
      <c r="F51" s="558"/>
      <c r="G51" s="558"/>
      <c r="H51" s="559"/>
      <c r="I51" s="219">
        <f>ROUND((((($I$19*0.121)+(H30)*(I19*0.121))*(4/12)))*0.02,2) + ((H27*I19 + H30*I33 + I56 + I44)*4/12)*0.02</f>
        <v>0</v>
      </c>
    </row>
    <row r="52" spans="2:11">
      <c r="B52" s="77">
        <v>6</v>
      </c>
      <c r="C52" s="557" t="s">
        <v>40</v>
      </c>
      <c r="D52" s="558"/>
      <c r="E52" s="558"/>
      <c r="F52" s="558"/>
      <c r="G52" s="558"/>
      <c r="H52" s="559"/>
      <c r="I52" s="219">
        <f>ROUND(((3/30)/12)*(I19+I36+I44+I47+I56+I30),2)</f>
        <v>0</v>
      </c>
    </row>
    <row r="53" spans="2:11">
      <c r="B53" s="566" t="s">
        <v>9</v>
      </c>
      <c r="C53" s="567"/>
      <c r="D53" s="567"/>
      <c r="E53" s="567"/>
      <c r="F53" s="567"/>
      <c r="G53" s="569"/>
      <c r="H53" s="6"/>
      <c r="I53" s="126">
        <f>SUM(I47:I52)</f>
        <v>0</v>
      </c>
    </row>
    <row r="54" spans="2:11">
      <c r="B54" s="75"/>
      <c r="H54" s="80"/>
      <c r="I54" s="76"/>
    </row>
    <row r="55" spans="2:11">
      <c r="B55" s="121" t="s">
        <v>41</v>
      </c>
      <c r="C55" s="516" t="s">
        <v>42</v>
      </c>
      <c r="D55" s="517"/>
      <c r="E55" s="517"/>
      <c r="F55" s="517"/>
      <c r="G55" s="517"/>
      <c r="H55" s="518"/>
      <c r="I55" s="122" t="s">
        <v>7</v>
      </c>
    </row>
    <row r="56" spans="2:11">
      <c r="B56" s="77">
        <v>1</v>
      </c>
      <c r="C56" s="554" t="s">
        <v>43</v>
      </c>
      <c r="D56" s="555"/>
      <c r="E56" s="555"/>
      <c r="F56" s="555"/>
      <c r="G56" s="555"/>
      <c r="H56" s="556"/>
      <c r="I56" s="129">
        <v>0</v>
      </c>
    </row>
    <row r="57" spans="2:11">
      <c r="B57" s="77">
        <v>2</v>
      </c>
      <c r="C57" s="31" t="s">
        <v>49</v>
      </c>
      <c r="D57" s="31"/>
      <c r="E57" s="31"/>
      <c r="F57" s="31"/>
      <c r="G57" s="31"/>
      <c r="H57" s="32"/>
      <c r="I57" s="129">
        <v>0</v>
      </c>
    </row>
    <row r="58" spans="2:11">
      <c r="B58" s="566" t="s">
        <v>9</v>
      </c>
      <c r="C58" s="567"/>
      <c r="D58" s="567"/>
      <c r="E58" s="567"/>
      <c r="F58" s="567"/>
      <c r="G58" s="567"/>
      <c r="H58" s="569"/>
      <c r="I58" s="127">
        <f>SUM(I56:I57)</f>
        <v>0</v>
      </c>
    </row>
    <row r="59" spans="2:11">
      <c r="B59" s="75"/>
      <c r="H59" s="79"/>
      <c r="I59" s="76"/>
    </row>
    <row r="60" spans="2:11">
      <c r="B60" s="573" t="s">
        <v>79</v>
      </c>
      <c r="C60" s="538"/>
      <c r="D60" s="538"/>
      <c r="E60" s="538"/>
      <c r="F60" s="538"/>
      <c r="G60" s="538"/>
      <c r="H60" s="539"/>
      <c r="I60" s="133">
        <f>I58+I53+I44+I36+I30+I19</f>
        <v>0</v>
      </c>
      <c r="J60" s="3"/>
      <c r="K60" s="5"/>
    </row>
    <row r="61" spans="2:11">
      <c r="B61" s="75"/>
      <c r="H61" s="68"/>
      <c r="I61" s="76"/>
    </row>
    <row r="62" spans="2:11">
      <c r="B62" s="570" t="s">
        <v>45</v>
      </c>
      <c r="C62" s="571"/>
      <c r="D62" s="571"/>
      <c r="E62" s="571"/>
      <c r="F62" s="571"/>
      <c r="G62" s="571"/>
      <c r="H62" s="571"/>
      <c r="I62" s="572"/>
    </row>
    <row r="63" spans="2:11">
      <c r="B63" s="75"/>
      <c r="H63" s="68"/>
      <c r="I63" s="76"/>
    </row>
    <row r="64" spans="2:11">
      <c r="B64" s="121" t="s">
        <v>5</v>
      </c>
      <c r="C64" s="516" t="s">
        <v>46</v>
      </c>
      <c r="D64" s="517"/>
      <c r="E64" s="517"/>
      <c r="F64" s="517"/>
      <c r="G64" s="517"/>
      <c r="H64" s="583"/>
      <c r="I64" s="122" t="s">
        <v>7</v>
      </c>
    </row>
    <row r="65" spans="2:10">
      <c r="B65" s="77">
        <v>1</v>
      </c>
      <c r="C65" s="596" t="s">
        <v>47</v>
      </c>
      <c r="D65" s="545"/>
      <c r="E65" s="545"/>
      <c r="F65" s="545"/>
      <c r="G65" s="597"/>
      <c r="H65" s="220">
        <f>UNIFORMES_EQUIPAMENTOS!C20</f>
        <v>0</v>
      </c>
      <c r="I65" s="226">
        <f>H65*1</f>
        <v>0</v>
      </c>
      <c r="J65" s="3"/>
    </row>
    <row r="66" spans="2:10">
      <c r="B66" s="77">
        <v>2</v>
      </c>
      <c r="C66" s="543" t="s">
        <v>48</v>
      </c>
      <c r="D66" s="544"/>
      <c r="E66" s="544"/>
      <c r="F66" s="544"/>
      <c r="G66" s="544"/>
      <c r="H66" s="220">
        <f>UNIFORMES_EQUIPAMENTOS!H29</f>
        <v>0</v>
      </c>
      <c r="I66" s="226">
        <f>H66*1</f>
        <v>0</v>
      </c>
      <c r="J66" s="3"/>
    </row>
    <row r="67" spans="2:10">
      <c r="B67" s="77">
        <v>3</v>
      </c>
      <c r="C67" s="543" t="s">
        <v>50</v>
      </c>
      <c r="D67" s="544"/>
      <c r="E67" s="544"/>
      <c r="F67" s="544"/>
      <c r="G67" s="544"/>
      <c r="H67" s="351">
        <v>0</v>
      </c>
      <c r="I67" s="226">
        <f>(I60+I65+I66)*H67</f>
        <v>0</v>
      </c>
      <c r="J67" s="3"/>
    </row>
    <row r="68" spans="2:10">
      <c r="B68" s="77">
        <v>4</v>
      </c>
      <c r="C68" s="543" t="s">
        <v>51</v>
      </c>
      <c r="D68" s="544"/>
      <c r="E68" s="544"/>
      <c r="F68" s="544"/>
      <c r="G68" s="544"/>
      <c r="H68" s="351">
        <v>0</v>
      </c>
      <c r="I68" s="226">
        <f>(I60+I65+I66+I67)*H68</f>
        <v>0</v>
      </c>
      <c r="J68" s="3"/>
    </row>
    <row r="69" spans="2:10">
      <c r="B69" s="573" t="s">
        <v>80</v>
      </c>
      <c r="C69" s="538"/>
      <c r="D69" s="538"/>
      <c r="E69" s="538"/>
      <c r="F69" s="538"/>
      <c r="G69" s="538"/>
      <c r="H69" s="539"/>
      <c r="I69" s="135">
        <f>SUM(I65:I68)</f>
        <v>0</v>
      </c>
    </row>
    <row r="70" spans="2:10">
      <c r="B70" s="75"/>
      <c r="H70" s="68"/>
      <c r="I70" s="76"/>
    </row>
    <row r="71" spans="2:10">
      <c r="B71" s="570" t="s">
        <v>53</v>
      </c>
      <c r="C71" s="571"/>
      <c r="D71" s="571"/>
      <c r="E71" s="571"/>
      <c r="F71" s="571"/>
      <c r="G71" s="571"/>
      <c r="H71" s="571"/>
      <c r="I71" s="572"/>
    </row>
    <row r="72" spans="2:10">
      <c r="B72" s="75"/>
      <c r="H72" s="68"/>
      <c r="I72" s="76"/>
    </row>
    <row r="73" spans="2:10">
      <c r="B73" s="121" t="s">
        <v>5</v>
      </c>
      <c r="C73" s="516" t="s">
        <v>191</v>
      </c>
      <c r="D73" s="517"/>
      <c r="E73" s="517"/>
      <c r="F73" s="517"/>
      <c r="G73" s="517"/>
      <c r="H73" s="518"/>
      <c r="I73" s="122" t="s">
        <v>7</v>
      </c>
    </row>
    <row r="74" spans="2:10">
      <c r="B74" s="77">
        <v>1</v>
      </c>
      <c r="C74" s="546" t="s">
        <v>54</v>
      </c>
      <c r="D74" s="547"/>
      <c r="E74" s="547"/>
      <c r="F74" s="547"/>
      <c r="G74" s="547"/>
      <c r="H74" s="242">
        <v>0</v>
      </c>
      <c r="I74" s="213">
        <f>(ROUND((44*(H74))-(I11*0.06),2))*1</f>
        <v>0</v>
      </c>
    </row>
    <row r="75" spans="2:10">
      <c r="B75" s="77">
        <v>2</v>
      </c>
      <c r="C75" s="543" t="s">
        <v>55</v>
      </c>
      <c r="D75" s="544"/>
      <c r="E75" s="544"/>
      <c r="F75" s="544"/>
      <c r="G75" s="545"/>
      <c r="H75" s="294">
        <v>0</v>
      </c>
      <c r="I75" s="129">
        <f>(ROUND((H75*22)*0.8,2))</f>
        <v>0</v>
      </c>
    </row>
    <row r="76" spans="2:10">
      <c r="B76" s="77">
        <v>3</v>
      </c>
      <c r="C76" s="543" t="s">
        <v>56</v>
      </c>
      <c r="D76" s="544"/>
      <c r="E76" s="544"/>
      <c r="F76" s="544"/>
      <c r="G76" s="545"/>
      <c r="H76" s="294">
        <v>0</v>
      </c>
      <c r="I76" s="213">
        <f>H76</f>
        <v>0</v>
      </c>
    </row>
    <row r="77" spans="2:10">
      <c r="B77" s="77">
        <v>4</v>
      </c>
      <c r="C77" s="543" t="s">
        <v>150</v>
      </c>
      <c r="D77" s="544"/>
      <c r="E77" s="544"/>
      <c r="F77" s="544"/>
      <c r="G77" s="545"/>
      <c r="H77" s="227">
        <v>339.49</v>
      </c>
      <c r="I77" s="213">
        <f>H77*3.5</f>
        <v>1188.2150000000001</v>
      </c>
    </row>
    <row r="78" spans="2:10">
      <c r="B78" s="584" t="s">
        <v>81</v>
      </c>
      <c r="C78" s="585"/>
      <c r="D78" s="585"/>
      <c r="E78" s="585"/>
      <c r="F78" s="585"/>
      <c r="G78" s="585"/>
      <c r="H78" s="586"/>
      <c r="I78" s="133">
        <f>SUM(I74:I77)</f>
        <v>1188.2150000000001</v>
      </c>
    </row>
    <row r="79" spans="2:10">
      <c r="B79" s="75"/>
      <c r="H79" s="68"/>
      <c r="I79" s="76"/>
    </row>
    <row r="80" spans="2:10">
      <c r="B80" s="570" t="s">
        <v>58</v>
      </c>
      <c r="C80" s="571"/>
      <c r="D80" s="571"/>
      <c r="E80" s="571"/>
      <c r="F80" s="571"/>
      <c r="G80" s="571"/>
      <c r="H80" s="571"/>
      <c r="I80" s="572"/>
    </row>
    <row r="81" spans="2:9">
      <c r="B81" s="75"/>
      <c r="H81" s="68"/>
      <c r="I81" s="76"/>
    </row>
    <row r="82" spans="2:9">
      <c r="B82" s="121" t="s">
        <v>5</v>
      </c>
      <c r="C82" s="516" t="s">
        <v>59</v>
      </c>
      <c r="D82" s="517"/>
      <c r="E82" s="517"/>
      <c r="F82" s="517"/>
      <c r="G82" s="518"/>
      <c r="H82" s="117" t="s">
        <v>12</v>
      </c>
      <c r="I82" s="122" t="s">
        <v>7</v>
      </c>
    </row>
    <row r="83" spans="2:9">
      <c r="B83" s="77">
        <v>1</v>
      </c>
      <c r="C83" s="554" t="s">
        <v>60</v>
      </c>
      <c r="D83" s="555"/>
      <c r="E83" s="555"/>
      <c r="F83" s="555"/>
      <c r="G83" s="556"/>
      <c r="H83" s="240">
        <v>7.5999999999999998E-2</v>
      </c>
      <c r="I83" s="213">
        <f>$I$87/$H$87*H83</f>
        <v>0</v>
      </c>
    </row>
    <row r="84" spans="2:9">
      <c r="B84" s="77">
        <v>2</v>
      </c>
      <c r="C84" s="554" t="s">
        <v>61</v>
      </c>
      <c r="D84" s="555"/>
      <c r="E84" s="555"/>
      <c r="F84" s="555"/>
      <c r="G84" s="556"/>
      <c r="H84" s="240">
        <v>1.6500000000000001E-2</v>
      </c>
      <c r="I84" s="213">
        <f>$I$87/$H$87*H84</f>
        <v>0</v>
      </c>
    </row>
    <row r="85" spans="2:9">
      <c r="B85" s="77">
        <v>3</v>
      </c>
      <c r="C85" s="554" t="s">
        <v>62</v>
      </c>
      <c r="D85" s="555"/>
      <c r="E85" s="555"/>
      <c r="F85" s="555"/>
      <c r="G85" s="556"/>
      <c r="H85" s="240">
        <v>0.05</v>
      </c>
      <c r="I85" s="213">
        <f>$I$87/$H$87*H85</f>
        <v>0</v>
      </c>
    </row>
    <row r="86" spans="2:9">
      <c r="B86" s="169">
        <v>4</v>
      </c>
      <c r="C86" s="548" t="s">
        <v>197</v>
      </c>
      <c r="D86" s="549"/>
      <c r="E86" s="549"/>
      <c r="F86" s="549"/>
      <c r="G86" s="550"/>
      <c r="H86" s="240">
        <v>0</v>
      </c>
      <c r="I86" s="213">
        <f>$I$87/$H$87*H86</f>
        <v>0</v>
      </c>
    </row>
    <row r="87" spans="2:9">
      <c r="B87" s="573" t="s">
        <v>9</v>
      </c>
      <c r="C87" s="538"/>
      <c r="D87" s="538"/>
      <c r="E87" s="538"/>
      <c r="F87" s="538"/>
      <c r="G87" s="539"/>
      <c r="H87" s="137">
        <f>SUM(H83:H86)</f>
        <v>0.14250000000000002</v>
      </c>
      <c r="I87" s="133">
        <f>ROUND(((I60+I69)*$H$87)/(1-$H$87),2)</f>
        <v>0</v>
      </c>
    </row>
    <row r="88" spans="2:9">
      <c r="B88" s="75"/>
      <c r="H88" s="68"/>
      <c r="I88" s="76"/>
    </row>
    <row r="89" spans="2:9">
      <c r="B89" s="121" t="s">
        <v>5</v>
      </c>
      <c r="C89" s="516" t="s">
        <v>63</v>
      </c>
      <c r="D89" s="517"/>
      <c r="E89" s="517"/>
      <c r="F89" s="517"/>
      <c r="G89" s="518"/>
      <c r="H89" s="117" t="s">
        <v>12</v>
      </c>
      <c r="I89" s="122" t="s">
        <v>7</v>
      </c>
    </row>
    <row r="90" spans="2:9">
      <c r="B90" s="77">
        <v>1</v>
      </c>
      <c r="C90" s="554" t="s">
        <v>60</v>
      </c>
      <c r="D90" s="555"/>
      <c r="E90" s="555"/>
      <c r="F90" s="555"/>
      <c r="G90" s="556"/>
      <c r="H90" s="240">
        <v>7.5999999999999998E-2</v>
      </c>
      <c r="I90" s="213">
        <f>$I$94/$H$94*H90</f>
        <v>105.31199999999998</v>
      </c>
    </row>
    <row r="91" spans="2:9">
      <c r="B91" s="77">
        <v>2</v>
      </c>
      <c r="C91" s="554" t="s">
        <v>61</v>
      </c>
      <c r="D91" s="555"/>
      <c r="E91" s="555"/>
      <c r="F91" s="555"/>
      <c r="G91" s="556"/>
      <c r="H91" s="240">
        <v>1.6500000000000001E-2</v>
      </c>
      <c r="I91" s="213">
        <f>$I$94/$H$94*H91</f>
        <v>22.863789473684207</v>
      </c>
    </row>
    <row r="92" spans="2:9">
      <c r="B92" s="77">
        <v>3</v>
      </c>
      <c r="C92" s="554" t="s">
        <v>62</v>
      </c>
      <c r="D92" s="555"/>
      <c r="E92" s="555"/>
      <c r="F92" s="555"/>
      <c r="G92" s="556"/>
      <c r="H92" s="240">
        <v>0.05</v>
      </c>
      <c r="I92" s="213">
        <f>$I$94/$H$94*H92</f>
        <v>69.284210526315789</v>
      </c>
    </row>
    <row r="93" spans="2:9">
      <c r="B93" s="169">
        <v>4</v>
      </c>
      <c r="C93" s="548" t="s">
        <v>197</v>
      </c>
      <c r="D93" s="549"/>
      <c r="E93" s="549"/>
      <c r="F93" s="549"/>
      <c r="G93" s="550"/>
      <c r="H93" s="240">
        <v>0</v>
      </c>
      <c r="I93" s="213">
        <f>$I$94/$H$94*H93</f>
        <v>0</v>
      </c>
    </row>
    <row r="94" spans="2:9">
      <c r="B94" s="573" t="s">
        <v>9</v>
      </c>
      <c r="C94" s="538"/>
      <c r="D94" s="538"/>
      <c r="E94" s="538"/>
      <c r="F94" s="538"/>
      <c r="G94" s="539"/>
      <c r="H94" s="137">
        <f>SUM(H90:H93)</f>
        <v>0.14250000000000002</v>
      </c>
      <c r="I94" s="133">
        <f>ROUND(((I78)*$H$87)/(1-$H$87),2)</f>
        <v>197.46</v>
      </c>
    </row>
    <row r="95" spans="2:9">
      <c r="B95" s="75"/>
      <c r="H95" s="68"/>
      <c r="I95" s="131"/>
    </row>
    <row r="96" spans="2:9">
      <c r="B96" s="573" t="s">
        <v>82</v>
      </c>
      <c r="C96" s="538"/>
      <c r="D96" s="538"/>
      <c r="E96" s="538"/>
      <c r="F96" s="538"/>
      <c r="G96" s="538"/>
      <c r="H96" s="539"/>
      <c r="I96" s="221">
        <f>I94+I87</f>
        <v>197.46</v>
      </c>
    </row>
    <row r="97" spans="2:11">
      <c r="B97" s="75"/>
      <c r="H97" s="68"/>
      <c r="I97" s="76"/>
    </row>
    <row r="98" spans="2:11">
      <c r="B98" s="570" t="s">
        <v>65</v>
      </c>
      <c r="C98" s="571"/>
      <c r="D98" s="571"/>
      <c r="E98" s="571"/>
      <c r="F98" s="571"/>
      <c r="G98" s="571"/>
      <c r="H98" s="571"/>
      <c r="I98" s="572"/>
    </row>
    <row r="99" spans="2:11">
      <c r="B99" s="75"/>
      <c r="H99" s="68"/>
      <c r="I99" s="76"/>
    </row>
    <row r="100" spans="2:11">
      <c r="B100" s="573" t="s">
        <v>83</v>
      </c>
      <c r="C100" s="538"/>
      <c r="D100" s="538"/>
      <c r="E100" s="538"/>
      <c r="F100" s="538"/>
      <c r="G100" s="538"/>
      <c r="H100" s="539"/>
      <c r="I100" s="221">
        <f>I60+I69+I87</f>
        <v>0</v>
      </c>
      <c r="K100" s="13"/>
    </row>
    <row r="101" spans="2:11">
      <c r="B101" s="81"/>
      <c r="C101" s="82"/>
      <c r="D101" s="82"/>
      <c r="E101" s="82"/>
      <c r="F101" s="82"/>
      <c r="G101" s="82"/>
      <c r="H101" s="83"/>
      <c r="I101" s="131"/>
    </row>
    <row r="102" spans="2:11">
      <c r="B102" s="573" t="s">
        <v>84</v>
      </c>
      <c r="C102" s="538"/>
      <c r="D102" s="538"/>
      <c r="E102" s="538"/>
      <c r="F102" s="538"/>
      <c r="G102" s="538"/>
      <c r="H102" s="539"/>
      <c r="I102" s="221">
        <f>I78+I94</f>
        <v>1385.6750000000002</v>
      </c>
    </row>
    <row r="103" spans="2:11">
      <c r="B103" s="81"/>
      <c r="C103" s="82"/>
      <c r="D103" s="82"/>
      <c r="E103" s="82"/>
      <c r="F103" s="82"/>
      <c r="G103" s="82"/>
      <c r="H103" s="83"/>
      <c r="I103" s="131"/>
    </row>
    <row r="104" spans="2:11" ht="15.75" thickBot="1">
      <c r="B104" s="593" t="s">
        <v>85</v>
      </c>
      <c r="C104" s="594"/>
      <c r="D104" s="594"/>
      <c r="E104" s="594"/>
      <c r="F104" s="594"/>
      <c r="G104" s="594"/>
      <c r="H104" s="595"/>
      <c r="I104" s="222">
        <f>I60+I69+I78+I96</f>
        <v>1385.6750000000002</v>
      </c>
    </row>
    <row r="106" spans="2:11">
      <c r="B106" s="496"/>
      <c r="C106" s="496"/>
      <c r="D106" s="496"/>
      <c r="E106" s="496"/>
      <c r="F106" s="496"/>
      <c r="G106" s="496"/>
    </row>
    <row r="107" spans="2:11">
      <c r="E107" s="493"/>
      <c r="F107" s="493"/>
      <c r="G107" s="493"/>
      <c r="H107" s="493"/>
      <c r="I107" s="493"/>
    </row>
    <row r="108" spans="2:11" ht="18">
      <c r="E108" s="494"/>
      <c r="F108" s="494"/>
      <c r="G108" s="495"/>
      <c r="H108" s="495"/>
      <c r="I108" s="495"/>
    </row>
  </sheetData>
  <sheetProtection selectLockedCells="1"/>
  <mergeCells count="83">
    <mergeCell ref="C65:G65"/>
    <mergeCell ref="C66:G66"/>
    <mergeCell ref="C67:G67"/>
    <mergeCell ref="C68:G68"/>
    <mergeCell ref="C77:G77"/>
    <mergeCell ref="C75:G75"/>
    <mergeCell ref="C76:G76"/>
    <mergeCell ref="C74:G74"/>
    <mergeCell ref="E107:F107"/>
    <mergeCell ref="G107:I107"/>
    <mergeCell ref="C83:G83"/>
    <mergeCell ref="B69:H69"/>
    <mergeCell ref="B71:I71"/>
    <mergeCell ref="C73:H73"/>
    <mergeCell ref="B78:H78"/>
    <mergeCell ref="B80:I80"/>
    <mergeCell ref="C82:G82"/>
    <mergeCell ref="C86:G86"/>
    <mergeCell ref="C93:G93"/>
    <mergeCell ref="E108:F108"/>
    <mergeCell ref="G108:I108"/>
    <mergeCell ref="B102:H102"/>
    <mergeCell ref="C84:G84"/>
    <mergeCell ref="C85:G85"/>
    <mergeCell ref="B87:G87"/>
    <mergeCell ref="C89:G89"/>
    <mergeCell ref="C90:G90"/>
    <mergeCell ref="C91:G91"/>
    <mergeCell ref="C92:G92"/>
    <mergeCell ref="B94:G94"/>
    <mergeCell ref="B96:H96"/>
    <mergeCell ref="B98:I98"/>
    <mergeCell ref="B100:H100"/>
    <mergeCell ref="B104:H104"/>
    <mergeCell ref="B106:G106"/>
    <mergeCell ref="C48:H48"/>
    <mergeCell ref="C49:H49"/>
    <mergeCell ref="C50:H50"/>
    <mergeCell ref="B58:H58"/>
    <mergeCell ref="C41:G41"/>
    <mergeCell ref="C42:G42"/>
    <mergeCell ref="C43:G43"/>
    <mergeCell ref="B44:G44"/>
    <mergeCell ref="C46:G46"/>
    <mergeCell ref="C51:H51"/>
    <mergeCell ref="C52:H52"/>
    <mergeCell ref="B53:G53"/>
    <mergeCell ref="C55:H55"/>
    <mergeCell ref="C56:H56"/>
    <mergeCell ref="B60:H60"/>
    <mergeCell ref="B62:I62"/>
    <mergeCell ref="C64:H64"/>
    <mergeCell ref="C40:G40"/>
    <mergeCell ref="C26:G26"/>
    <mergeCell ref="C27:G27"/>
    <mergeCell ref="C29:G29"/>
    <mergeCell ref="B30:G30"/>
    <mergeCell ref="C32:G32"/>
    <mergeCell ref="C33:G33"/>
    <mergeCell ref="C34:G34"/>
    <mergeCell ref="C35:G35"/>
    <mergeCell ref="B36:G36"/>
    <mergeCell ref="C38:G38"/>
    <mergeCell ref="C39:G39"/>
    <mergeCell ref="C47:H47"/>
    <mergeCell ref="B1:I1"/>
    <mergeCell ref="B7:I7"/>
    <mergeCell ref="B2:I2"/>
    <mergeCell ref="B5:I5"/>
    <mergeCell ref="B6:I6"/>
    <mergeCell ref="C25:G25"/>
    <mergeCell ref="B8:I8"/>
    <mergeCell ref="B9:I9"/>
    <mergeCell ref="B11:H11"/>
    <mergeCell ref="B13:I13"/>
    <mergeCell ref="C15:H15"/>
    <mergeCell ref="C16:H16"/>
    <mergeCell ref="B19:H19"/>
    <mergeCell ref="C21:G21"/>
    <mergeCell ref="C22:G22"/>
    <mergeCell ref="C23:G23"/>
    <mergeCell ref="C24:G24"/>
    <mergeCell ref="C18:H18"/>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sheetPr>
    <tabColor theme="6" tint="-0.249977111117893"/>
  </sheetPr>
  <dimension ref="B1:K109"/>
  <sheetViews>
    <sheetView zoomScaleNormal="100" workbookViewId="0">
      <selection activeCell="H65" sqref="H65"/>
    </sheetView>
  </sheetViews>
  <sheetFormatPr defaultRowHeight="15"/>
  <cols>
    <col min="1" max="1" width="1.42578125" customWidth="1"/>
    <col min="2" max="2" width="4.140625" style="2" customWidth="1"/>
    <col min="3" max="3" width="46" customWidth="1"/>
    <col min="4" max="4" width="6.85546875" customWidth="1"/>
    <col min="5" max="5" width="5.42578125" customWidth="1"/>
    <col min="6" max="6" width="6.42578125" customWidth="1"/>
    <col min="7" max="7" width="9.5703125" customWidth="1"/>
    <col min="8" max="8" width="15.140625" style="5" customWidth="1"/>
    <col min="9" max="9" width="15.140625" style="3" customWidth="1"/>
    <col min="257" max="257" width="1.42578125" customWidth="1"/>
    <col min="258" max="258" width="4.140625" customWidth="1"/>
    <col min="259" max="259" width="46" customWidth="1"/>
    <col min="260" max="260" width="6.85546875" customWidth="1"/>
    <col min="261" max="261" width="5.42578125" customWidth="1"/>
    <col min="262" max="262" width="6.42578125" customWidth="1"/>
    <col min="263" max="263" width="9.5703125" customWidth="1"/>
    <col min="264" max="265" width="15.140625" customWidth="1"/>
    <col min="513" max="513" width="1.42578125" customWidth="1"/>
    <col min="514" max="514" width="4.140625" customWidth="1"/>
    <col min="515" max="515" width="46" customWidth="1"/>
    <col min="516" max="516" width="6.85546875" customWidth="1"/>
    <col min="517" max="517" width="5.42578125" customWidth="1"/>
    <col min="518" max="518" width="6.42578125" customWidth="1"/>
    <col min="519" max="519" width="9.5703125" customWidth="1"/>
    <col min="520" max="521" width="15.140625" customWidth="1"/>
    <col min="769" max="769" width="1.42578125" customWidth="1"/>
    <col min="770" max="770" width="4.140625" customWidth="1"/>
    <col min="771" max="771" width="46" customWidth="1"/>
    <col min="772" max="772" width="6.85546875" customWidth="1"/>
    <col min="773" max="773" width="5.42578125" customWidth="1"/>
    <col min="774" max="774" width="6.42578125" customWidth="1"/>
    <col min="775" max="775" width="9.5703125" customWidth="1"/>
    <col min="776" max="777" width="15.140625" customWidth="1"/>
    <col min="1025" max="1025" width="1.42578125" customWidth="1"/>
    <col min="1026" max="1026" width="4.140625" customWidth="1"/>
    <col min="1027" max="1027" width="46" customWidth="1"/>
    <col min="1028" max="1028" width="6.85546875" customWidth="1"/>
    <col min="1029" max="1029" width="5.42578125" customWidth="1"/>
    <col min="1030" max="1030" width="6.42578125" customWidth="1"/>
    <col min="1031" max="1031" width="9.5703125" customWidth="1"/>
    <col min="1032" max="1033" width="15.140625" customWidth="1"/>
    <col min="1281" max="1281" width="1.42578125" customWidth="1"/>
    <col min="1282" max="1282" width="4.140625" customWidth="1"/>
    <col min="1283" max="1283" width="46" customWidth="1"/>
    <col min="1284" max="1284" width="6.85546875" customWidth="1"/>
    <col min="1285" max="1285" width="5.42578125" customWidth="1"/>
    <col min="1286" max="1286" width="6.42578125" customWidth="1"/>
    <col min="1287" max="1287" width="9.5703125" customWidth="1"/>
    <col min="1288" max="1289" width="15.140625" customWidth="1"/>
    <col min="1537" max="1537" width="1.42578125" customWidth="1"/>
    <col min="1538" max="1538" width="4.140625" customWidth="1"/>
    <col min="1539" max="1539" width="46" customWidth="1"/>
    <col min="1540" max="1540" width="6.85546875" customWidth="1"/>
    <col min="1541" max="1541" width="5.42578125" customWidth="1"/>
    <col min="1542" max="1542" width="6.42578125" customWidth="1"/>
    <col min="1543" max="1543" width="9.5703125" customWidth="1"/>
    <col min="1544" max="1545" width="15.140625" customWidth="1"/>
    <col min="1793" max="1793" width="1.42578125" customWidth="1"/>
    <col min="1794" max="1794" width="4.140625" customWidth="1"/>
    <col min="1795" max="1795" width="46" customWidth="1"/>
    <col min="1796" max="1796" width="6.85546875" customWidth="1"/>
    <col min="1797" max="1797" width="5.42578125" customWidth="1"/>
    <col min="1798" max="1798" width="6.42578125" customWidth="1"/>
    <col min="1799" max="1799" width="9.5703125" customWidth="1"/>
    <col min="1800" max="1801" width="15.140625" customWidth="1"/>
    <col min="2049" max="2049" width="1.42578125" customWidth="1"/>
    <col min="2050" max="2050" width="4.140625" customWidth="1"/>
    <col min="2051" max="2051" width="46" customWidth="1"/>
    <col min="2052" max="2052" width="6.85546875" customWidth="1"/>
    <col min="2053" max="2053" width="5.42578125" customWidth="1"/>
    <col min="2054" max="2054" width="6.42578125" customWidth="1"/>
    <col min="2055" max="2055" width="9.5703125" customWidth="1"/>
    <col min="2056" max="2057" width="15.140625" customWidth="1"/>
    <col min="2305" max="2305" width="1.42578125" customWidth="1"/>
    <col min="2306" max="2306" width="4.140625" customWidth="1"/>
    <col min="2307" max="2307" width="46" customWidth="1"/>
    <col min="2308" max="2308" width="6.85546875" customWidth="1"/>
    <col min="2309" max="2309" width="5.42578125" customWidth="1"/>
    <col min="2310" max="2310" width="6.42578125" customWidth="1"/>
    <col min="2311" max="2311" width="9.5703125" customWidth="1"/>
    <col min="2312" max="2313" width="15.140625" customWidth="1"/>
    <col min="2561" max="2561" width="1.42578125" customWidth="1"/>
    <col min="2562" max="2562" width="4.140625" customWidth="1"/>
    <col min="2563" max="2563" width="46" customWidth="1"/>
    <col min="2564" max="2564" width="6.85546875" customWidth="1"/>
    <col min="2565" max="2565" width="5.42578125" customWidth="1"/>
    <col min="2566" max="2566" width="6.42578125" customWidth="1"/>
    <col min="2567" max="2567" width="9.5703125" customWidth="1"/>
    <col min="2568" max="2569" width="15.140625" customWidth="1"/>
    <col min="2817" max="2817" width="1.42578125" customWidth="1"/>
    <col min="2818" max="2818" width="4.140625" customWidth="1"/>
    <col min="2819" max="2819" width="46" customWidth="1"/>
    <col min="2820" max="2820" width="6.85546875" customWidth="1"/>
    <col min="2821" max="2821" width="5.42578125" customWidth="1"/>
    <col min="2822" max="2822" width="6.42578125" customWidth="1"/>
    <col min="2823" max="2823" width="9.5703125" customWidth="1"/>
    <col min="2824" max="2825" width="15.140625" customWidth="1"/>
    <col min="3073" max="3073" width="1.42578125" customWidth="1"/>
    <col min="3074" max="3074" width="4.140625" customWidth="1"/>
    <col min="3075" max="3075" width="46" customWidth="1"/>
    <col min="3076" max="3076" width="6.85546875" customWidth="1"/>
    <col min="3077" max="3077" width="5.42578125" customWidth="1"/>
    <col min="3078" max="3078" width="6.42578125" customWidth="1"/>
    <col min="3079" max="3079" width="9.5703125" customWidth="1"/>
    <col min="3080" max="3081" width="15.140625" customWidth="1"/>
    <col min="3329" max="3329" width="1.42578125" customWidth="1"/>
    <col min="3330" max="3330" width="4.140625" customWidth="1"/>
    <col min="3331" max="3331" width="46" customWidth="1"/>
    <col min="3332" max="3332" width="6.85546875" customWidth="1"/>
    <col min="3333" max="3333" width="5.42578125" customWidth="1"/>
    <col min="3334" max="3334" width="6.42578125" customWidth="1"/>
    <col min="3335" max="3335" width="9.5703125" customWidth="1"/>
    <col min="3336" max="3337" width="15.140625" customWidth="1"/>
    <col min="3585" max="3585" width="1.42578125" customWidth="1"/>
    <col min="3586" max="3586" width="4.140625" customWidth="1"/>
    <col min="3587" max="3587" width="46" customWidth="1"/>
    <col min="3588" max="3588" width="6.85546875" customWidth="1"/>
    <col min="3589" max="3589" width="5.42578125" customWidth="1"/>
    <col min="3590" max="3590" width="6.42578125" customWidth="1"/>
    <col min="3591" max="3591" width="9.5703125" customWidth="1"/>
    <col min="3592" max="3593" width="15.140625" customWidth="1"/>
    <col min="3841" max="3841" width="1.42578125" customWidth="1"/>
    <col min="3842" max="3842" width="4.140625" customWidth="1"/>
    <col min="3843" max="3843" width="46" customWidth="1"/>
    <col min="3844" max="3844" width="6.85546875" customWidth="1"/>
    <col min="3845" max="3845" width="5.42578125" customWidth="1"/>
    <col min="3846" max="3846" width="6.42578125" customWidth="1"/>
    <col min="3847" max="3847" width="9.5703125" customWidth="1"/>
    <col min="3848" max="3849" width="15.140625" customWidth="1"/>
    <col min="4097" max="4097" width="1.42578125" customWidth="1"/>
    <col min="4098" max="4098" width="4.140625" customWidth="1"/>
    <col min="4099" max="4099" width="46" customWidth="1"/>
    <col min="4100" max="4100" width="6.85546875" customWidth="1"/>
    <col min="4101" max="4101" width="5.42578125" customWidth="1"/>
    <col min="4102" max="4102" width="6.42578125" customWidth="1"/>
    <col min="4103" max="4103" width="9.5703125" customWidth="1"/>
    <col min="4104" max="4105" width="15.140625" customWidth="1"/>
    <col min="4353" max="4353" width="1.42578125" customWidth="1"/>
    <col min="4354" max="4354" width="4.140625" customWidth="1"/>
    <col min="4355" max="4355" width="46" customWidth="1"/>
    <col min="4356" max="4356" width="6.85546875" customWidth="1"/>
    <col min="4357" max="4357" width="5.42578125" customWidth="1"/>
    <col min="4358" max="4358" width="6.42578125" customWidth="1"/>
    <col min="4359" max="4359" width="9.5703125" customWidth="1"/>
    <col min="4360" max="4361" width="15.140625" customWidth="1"/>
    <col min="4609" max="4609" width="1.42578125" customWidth="1"/>
    <col min="4610" max="4610" width="4.140625" customWidth="1"/>
    <col min="4611" max="4611" width="46" customWidth="1"/>
    <col min="4612" max="4612" width="6.85546875" customWidth="1"/>
    <col min="4613" max="4613" width="5.42578125" customWidth="1"/>
    <col min="4614" max="4614" width="6.42578125" customWidth="1"/>
    <col min="4615" max="4615" width="9.5703125" customWidth="1"/>
    <col min="4616" max="4617" width="15.140625" customWidth="1"/>
    <col min="4865" max="4865" width="1.42578125" customWidth="1"/>
    <col min="4866" max="4866" width="4.140625" customWidth="1"/>
    <col min="4867" max="4867" width="46" customWidth="1"/>
    <col min="4868" max="4868" width="6.85546875" customWidth="1"/>
    <col min="4869" max="4869" width="5.42578125" customWidth="1"/>
    <col min="4870" max="4870" width="6.42578125" customWidth="1"/>
    <col min="4871" max="4871" width="9.5703125" customWidth="1"/>
    <col min="4872" max="4873" width="15.140625" customWidth="1"/>
    <col min="5121" max="5121" width="1.42578125" customWidth="1"/>
    <col min="5122" max="5122" width="4.140625" customWidth="1"/>
    <col min="5123" max="5123" width="46" customWidth="1"/>
    <col min="5124" max="5124" width="6.85546875" customWidth="1"/>
    <col min="5125" max="5125" width="5.42578125" customWidth="1"/>
    <col min="5126" max="5126" width="6.42578125" customWidth="1"/>
    <col min="5127" max="5127" width="9.5703125" customWidth="1"/>
    <col min="5128" max="5129" width="15.140625" customWidth="1"/>
    <col min="5377" max="5377" width="1.42578125" customWidth="1"/>
    <col min="5378" max="5378" width="4.140625" customWidth="1"/>
    <col min="5379" max="5379" width="46" customWidth="1"/>
    <col min="5380" max="5380" width="6.85546875" customWidth="1"/>
    <col min="5381" max="5381" width="5.42578125" customWidth="1"/>
    <col min="5382" max="5382" width="6.42578125" customWidth="1"/>
    <col min="5383" max="5383" width="9.5703125" customWidth="1"/>
    <col min="5384" max="5385" width="15.140625" customWidth="1"/>
    <col min="5633" max="5633" width="1.42578125" customWidth="1"/>
    <col min="5634" max="5634" width="4.140625" customWidth="1"/>
    <col min="5635" max="5635" width="46" customWidth="1"/>
    <col min="5636" max="5636" width="6.85546875" customWidth="1"/>
    <col min="5637" max="5637" width="5.42578125" customWidth="1"/>
    <col min="5638" max="5638" width="6.42578125" customWidth="1"/>
    <col min="5639" max="5639" width="9.5703125" customWidth="1"/>
    <col min="5640" max="5641" width="15.140625" customWidth="1"/>
    <col min="5889" max="5889" width="1.42578125" customWidth="1"/>
    <col min="5890" max="5890" width="4.140625" customWidth="1"/>
    <col min="5891" max="5891" width="46" customWidth="1"/>
    <col min="5892" max="5892" width="6.85546875" customWidth="1"/>
    <col min="5893" max="5893" width="5.42578125" customWidth="1"/>
    <col min="5894" max="5894" width="6.42578125" customWidth="1"/>
    <col min="5895" max="5895" width="9.5703125" customWidth="1"/>
    <col min="5896" max="5897" width="15.140625" customWidth="1"/>
    <col min="6145" max="6145" width="1.42578125" customWidth="1"/>
    <col min="6146" max="6146" width="4.140625" customWidth="1"/>
    <col min="6147" max="6147" width="46" customWidth="1"/>
    <col min="6148" max="6148" width="6.85546875" customWidth="1"/>
    <col min="6149" max="6149" width="5.42578125" customWidth="1"/>
    <col min="6150" max="6150" width="6.42578125" customWidth="1"/>
    <col min="6151" max="6151" width="9.5703125" customWidth="1"/>
    <col min="6152" max="6153" width="15.140625" customWidth="1"/>
    <col min="6401" max="6401" width="1.42578125" customWidth="1"/>
    <col min="6402" max="6402" width="4.140625" customWidth="1"/>
    <col min="6403" max="6403" width="46" customWidth="1"/>
    <col min="6404" max="6404" width="6.85546875" customWidth="1"/>
    <col min="6405" max="6405" width="5.42578125" customWidth="1"/>
    <col min="6406" max="6406" width="6.42578125" customWidth="1"/>
    <col min="6407" max="6407" width="9.5703125" customWidth="1"/>
    <col min="6408" max="6409" width="15.140625" customWidth="1"/>
    <col min="6657" max="6657" width="1.42578125" customWidth="1"/>
    <col min="6658" max="6658" width="4.140625" customWidth="1"/>
    <col min="6659" max="6659" width="46" customWidth="1"/>
    <col min="6660" max="6660" width="6.85546875" customWidth="1"/>
    <col min="6661" max="6661" width="5.42578125" customWidth="1"/>
    <col min="6662" max="6662" width="6.42578125" customWidth="1"/>
    <col min="6663" max="6663" width="9.5703125" customWidth="1"/>
    <col min="6664" max="6665" width="15.140625" customWidth="1"/>
    <col min="6913" max="6913" width="1.42578125" customWidth="1"/>
    <col min="6914" max="6914" width="4.140625" customWidth="1"/>
    <col min="6915" max="6915" width="46" customWidth="1"/>
    <col min="6916" max="6916" width="6.85546875" customWidth="1"/>
    <col min="6917" max="6917" width="5.42578125" customWidth="1"/>
    <col min="6918" max="6918" width="6.42578125" customWidth="1"/>
    <col min="6919" max="6919" width="9.5703125" customWidth="1"/>
    <col min="6920" max="6921" width="15.140625" customWidth="1"/>
    <col min="7169" max="7169" width="1.42578125" customWidth="1"/>
    <col min="7170" max="7170" width="4.140625" customWidth="1"/>
    <col min="7171" max="7171" width="46" customWidth="1"/>
    <col min="7172" max="7172" width="6.85546875" customWidth="1"/>
    <col min="7173" max="7173" width="5.42578125" customWidth="1"/>
    <col min="7174" max="7174" width="6.42578125" customWidth="1"/>
    <col min="7175" max="7175" width="9.5703125" customWidth="1"/>
    <col min="7176" max="7177" width="15.140625" customWidth="1"/>
    <col min="7425" max="7425" width="1.42578125" customWidth="1"/>
    <col min="7426" max="7426" width="4.140625" customWidth="1"/>
    <col min="7427" max="7427" width="46" customWidth="1"/>
    <col min="7428" max="7428" width="6.85546875" customWidth="1"/>
    <col min="7429" max="7429" width="5.42578125" customWidth="1"/>
    <col min="7430" max="7430" width="6.42578125" customWidth="1"/>
    <col min="7431" max="7431" width="9.5703125" customWidth="1"/>
    <col min="7432" max="7433" width="15.140625" customWidth="1"/>
    <col min="7681" max="7681" width="1.42578125" customWidth="1"/>
    <col min="7682" max="7682" width="4.140625" customWidth="1"/>
    <col min="7683" max="7683" width="46" customWidth="1"/>
    <col min="7684" max="7684" width="6.85546875" customWidth="1"/>
    <col min="7685" max="7685" width="5.42578125" customWidth="1"/>
    <col min="7686" max="7686" width="6.42578125" customWidth="1"/>
    <col min="7687" max="7687" width="9.5703125" customWidth="1"/>
    <col min="7688" max="7689" width="15.140625" customWidth="1"/>
    <col min="7937" max="7937" width="1.42578125" customWidth="1"/>
    <col min="7938" max="7938" width="4.140625" customWidth="1"/>
    <col min="7939" max="7939" width="46" customWidth="1"/>
    <col min="7940" max="7940" width="6.85546875" customWidth="1"/>
    <col min="7941" max="7941" width="5.42578125" customWidth="1"/>
    <col min="7942" max="7942" width="6.42578125" customWidth="1"/>
    <col min="7943" max="7943" width="9.5703125" customWidth="1"/>
    <col min="7944" max="7945" width="15.140625" customWidth="1"/>
    <col min="8193" max="8193" width="1.42578125" customWidth="1"/>
    <col min="8194" max="8194" width="4.140625" customWidth="1"/>
    <col min="8195" max="8195" width="46" customWidth="1"/>
    <col min="8196" max="8196" width="6.85546875" customWidth="1"/>
    <col min="8197" max="8197" width="5.42578125" customWidth="1"/>
    <col min="8198" max="8198" width="6.42578125" customWidth="1"/>
    <col min="8199" max="8199" width="9.5703125" customWidth="1"/>
    <col min="8200" max="8201" width="15.140625" customWidth="1"/>
    <col min="8449" max="8449" width="1.42578125" customWidth="1"/>
    <col min="8450" max="8450" width="4.140625" customWidth="1"/>
    <col min="8451" max="8451" width="46" customWidth="1"/>
    <col min="8452" max="8452" width="6.85546875" customWidth="1"/>
    <col min="8453" max="8453" width="5.42578125" customWidth="1"/>
    <col min="8454" max="8454" width="6.42578125" customWidth="1"/>
    <col min="8455" max="8455" width="9.5703125" customWidth="1"/>
    <col min="8456" max="8457" width="15.140625" customWidth="1"/>
    <col min="8705" max="8705" width="1.42578125" customWidth="1"/>
    <col min="8706" max="8706" width="4.140625" customWidth="1"/>
    <col min="8707" max="8707" width="46" customWidth="1"/>
    <col min="8708" max="8708" width="6.85546875" customWidth="1"/>
    <col min="8709" max="8709" width="5.42578125" customWidth="1"/>
    <col min="8710" max="8710" width="6.42578125" customWidth="1"/>
    <col min="8711" max="8711" width="9.5703125" customWidth="1"/>
    <col min="8712" max="8713" width="15.140625" customWidth="1"/>
    <col min="8961" max="8961" width="1.42578125" customWidth="1"/>
    <col min="8962" max="8962" width="4.140625" customWidth="1"/>
    <col min="8963" max="8963" width="46" customWidth="1"/>
    <col min="8964" max="8964" width="6.85546875" customWidth="1"/>
    <col min="8965" max="8965" width="5.42578125" customWidth="1"/>
    <col min="8966" max="8966" width="6.42578125" customWidth="1"/>
    <col min="8967" max="8967" width="9.5703125" customWidth="1"/>
    <col min="8968" max="8969" width="15.140625" customWidth="1"/>
    <col min="9217" max="9217" width="1.42578125" customWidth="1"/>
    <col min="9218" max="9218" width="4.140625" customWidth="1"/>
    <col min="9219" max="9219" width="46" customWidth="1"/>
    <col min="9220" max="9220" width="6.85546875" customWidth="1"/>
    <col min="9221" max="9221" width="5.42578125" customWidth="1"/>
    <col min="9222" max="9222" width="6.42578125" customWidth="1"/>
    <col min="9223" max="9223" width="9.5703125" customWidth="1"/>
    <col min="9224" max="9225" width="15.140625" customWidth="1"/>
    <col min="9473" max="9473" width="1.42578125" customWidth="1"/>
    <col min="9474" max="9474" width="4.140625" customWidth="1"/>
    <col min="9475" max="9475" width="46" customWidth="1"/>
    <col min="9476" max="9476" width="6.85546875" customWidth="1"/>
    <col min="9477" max="9477" width="5.42578125" customWidth="1"/>
    <col min="9478" max="9478" width="6.42578125" customWidth="1"/>
    <col min="9479" max="9479" width="9.5703125" customWidth="1"/>
    <col min="9480" max="9481" width="15.140625" customWidth="1"/>
    <col min="9729" max="9729" width="1.42578125" customWidth="1"/>
    <col min="9730" max="9730" width="4.140625" customWidth="1"/>
    <col min="9731" max="9731" width="46" customWidth="1"/>
    <col min="9732" max="9732" width="6.85546875" customWidth="1"/>
    <col min="9733" max="9733" width="5.42578125" customWidth="1"/>
    <col min="9734" max="9734" width="6.42578125" customWidth="1"/>
    <col min="9735" max="9735" width="9.5703125" customWidth="1"/>
    <col min="9736" max="9737" width="15.140625" customWidth="1"/>
    <col min="9985" max="9985" width="1.42578125" customWidth="1"/>
    <col min="9986" max="9986" width="4.140625" customWidth="1"/>
    <col min="9987" max="9987" width="46" customWidth="1"/>
    <col min="9988" max="9988" width="6.85546875" customWidth="1"/>
    <col min="9989" max="9989" width="5.42578125" customWidth="1"/>
    <col min="9990" max="9990" width="6.42578125" customWidth="1"/>
    <col min="9991" max="9991" width="9.5703125" customWidth="1"/>
    <col min="9992" max="9993" width="15.140625" customWidth="1"/>
    <col min="10241" max="10241" width="1.42578125" customWidth="1"/>
    <col min="10242" max="10242" width="4.140625" customWidth="1"/>
    <col min="10243" max="10243" width="46" customWidth="1"/>
    <col min="10244" max="10244" width="6.85546875" customWidth="1"/>
    <col min="10245" max="10245" width="5.42578125" customWidth="1"/>
    <col min="10246" max="10246" width="6.42578125" customWidth="1"/>
    <col min="10247" max="10247" width="9.5703125" customWidth="1"/>
    <col min="10248" max="10249" width="15.140625" customWidth="1"/>
    <col min="10497" max="10497" width="1.42578125" customWidth="1"/>
    <col min="10498" max="10498" width="4.140625" customWidth="1"/>
    <col min="10499" max="10499" width="46" customWidth="1"/>
    <col min="10500" max="10500" width="6.85546875" customWidth="1"/>
    <col min="10501" max="10501" width="5.42578125" customWidth="1"/>
    <col min="10502" max="10502" width="6.42578125" customWidth="1"/>
    <col min="10503" max="10503" width="9.5703125" customWidth="1"/>
    <col min="10504" max="10505" width="15.140625" customWidth="1"/>
    <col min="10753" max="10753" width="1.42578125" customWidth="1"/>
    <col min="10754" max="10754" width="4.140625" customWidth="1"/>
    <col min="10755" max="10755" width="46" customWidth="1"/>
    <col min="10756" max="10756" width="6.85546875" customWidth="1"/>
    <col min="10757" max="10757" width="5.42578125" customWidth="1"/>
    <col min="10758" max="10758" width="6.42578125" customWidth="1"/>
    <col min="10759" max="10759" width="9.5703125" customWidth="1"/>
    <col min="10760" max="10761" width="15.140625" customWidth="1"/>
    <col min="11009" max="11009" width="1.42578125" customWidth="1"/>
    <col min="11010" max="11010" width="4.140625" customWidth="1"/>
    <col min="11011" max="11011" width="46" customWidth="1"/>
    <col min="11012" max="11012" width="6.85546875" customWidth="1"/>
    <col min="11013" max="11013" width="5.42578125" customWidth="1"/>
    <col min="11014" max="11014" width="6.42578125" customWidth="1"/>
    <col min="11015" max="11015" width="9.5703125" customWidth="1"/>
    <col min="11016" max="11017" width="15.140625" customWidth="1"/>
    <col min="11265" max="11265" width="1.42578125" customWidth="1"/>
    <col min="11266" max="11266" width="4.140625" customWidth="1"/>
    <col min="11267" max="11267" width="46" customWidth="1"/>
    <col min="11268" max="11268" width="6.85546875" customWidth="1"/>
    <col min="11269" max="11269" width="5.42578125" customWidth="1"/>
    <col min="11270" max="11270" width="6.42578125" customWidth="1"/>
    <col min="11271" max="11271" width="9.5703125" customWidth="1"/>
    <col min="11272" max="11273" width="15.140625" customWidth="1"/>
    <col min="11521" max="11521" width="1.42578125" customWidth="1"/>
    <col min="11522" max="11522" width="4.140625" customWidth="1"/>
    <col min="11523" max="11523" width="46" customWidth="1"/>
    <col min="11524" max="11524" width="6.85546875" customWidth="1"/>
    <col min="11525" max="11525" width="5.42578125" customWidth="1"/>
    <col min="11526" max="11526" width="6.42578125" customWidth="1"/>
    <col min="11527" max="11527" width="9.5703125" customWidth="1"/>
    <col min="11528" max="11529" width="15.140625" customWidth="1"/>
    <col min="11777" max="11777" width="1.42578125" customWidth="1"/>
    <col min="11778" max="11778" width="4.140625" customWidth="1"/>
    <col min="11779" max="11779" width="46" customWidth="1"/>
    <col min="11780" max="11780" width="6.85546875" customWidth="1"/>
    <col min="11781" max="11781" width="5.42578125" customWidth="1"/>
    <col min="11782" max="11782" width="6.42578125" customWidth="1"/>
    <col min="11783" max="11783" width="9.5703125" customWidth="1"/>
    <col min="11784" max="11785" width="15.140625" customWidth="1"/>
    <col min="12033" max="12033" width="1.42578125" customWidth="1"/>
    <col min="12034" max="12034" width="4.140625" customWidth="1"/>
    <col min="12035" max="12035" width="46" customWidth="1"/>
    <col min="12036" max="12036" width="6.85546875" customWidth="1"/>
    <col min="12037" max="12037" width="5.42578125" customWidth="1"/>
    <col min="12038" max="12038" width="6.42578125" customWidth="1"/>
    <col min="12039" max="12039" width="9.5703125" customWidth="1"/>
    <col min="12040" max="12041" width="15.140625" customWidth="1"/>
    <col min="12289" max="12289" width="1.42578125" customWidth="1"/>
    <col min="12290" max="12290" width="4.140625" customWidth="1"/>
    <col min="12291" max="12291" width="46" customWidth="1"/>
    <col min="12292" max="12292" width="6.85546875" customWidth="1"/>
    <col min="12293" max="12293" width="5.42578125" customWidth="1"/>
    <col min="12294" max="12294" width="6.42578125" customWidth="1"/>
    <col min="12295" max="12295" width="9.5703125" customWidth="1"/>
    <col min="12296" max="12297" width="15.140625" customWidth="1"/>
    <col min="12545" max="12545" width="1.42578125" customWidth="1"/>
    <col min="12546" max="12546" width="4.140625" customWidth="1"/>
    <col min="12547" max="12547" width="46" customWidth="1"/>
    <col min="12548" max="12548" width="6.85546875" customWidth="1"/>
    <col min="12549" max="12549" width="5.42578125" customWidth="1"/>
    <col min="12550" max="12550" width="6.42578125" customWidth="1"/>
    <col min="12551" max="12551" width="9.5703125" customWidth="1"/>
    <col min="12552" max="12553" width="15.140625" customWidth="1"/>
    <col min="12801" max="12801" width="1.42578125" customWidth="1"/>
    <col min="12802" max="12802" width="4.140625" customWidth="1"/>
    <col min="12803" max="12803" width="46" customWidth="1"/>
    <col min="12804" max="12804" width="6.85546875" customWidth="1"/>
    <col min="12805" max="12805" width="5.42578125" customWidth="1"/>
    <col min="12806" max="12806" width="6.42578125" customWidth="1"/>
    <col min="12807" max="12807" width="9.5703125" customWidth="1"/>
    <col min="12808" max="12809" width="15.140625" customWidth="1"/>
    <col min="13057" max="13057" width="1.42578125" customWidth="1"/>
    <col min="13058" max="13058" width="4.140625" customWidth="1"/>
    <col min="13059" max="13059" width="46" customWidth="1"/>
    <col min="13060" max="13060" width="6.85546875" customWidth="1"/>
    <col min="13061" max="13061" width="5.42578125" customWidth="1"/>
    <col min="13062" max="13062" width="6.42578125" customWidth="1"/>
    <col min="13063" max="13063" width="9.5703125" customWidth="1"/>
    <col min="13064" max="13065" width="15.140625" customWidth="1"/>
    <col min="13313" max="13313" width="1.42578125" customWidth="1"/>
    <col min="13314" max="13314" width="4.140625" customWidth="1"/>
    <col min="13315" max="13315" width="46" customWidth="1"/>
    <col min="13316" max="13316" width="6.85546875" customWidth="1"/>
    <col min="13317" max="13317" width="5.42578125" customWidth="1"/>
    <col min="13318" max="13318" width="6.42578125" customWidth="1"/>
    <col min="13319" max="13319" width="9.5703125" customWidth="1"/>
    <col min="13320" max="13321" width="15.140625" customWidth="1"/>
    <col min="13569" max="13569" width="1.42578125" customWidth="1"/>
    <col min="13570" max="13570" width="4.140625" customWidth="1"/>
    <col min="13571" max="13571" width="46" customWidth="1"/>
    <col min="13572" max="13572" width="6.85546875" customWidth="1"/>
    <col min="13573" max="13573" width="5.42578125" customWidth="1"/>
    <col min="13574" max="13574" width="6.42578125" customWidth="1"/>
    <col min="13575" max="13575" width="9.5703125" customWidth="1"/>
    <col min="13576" max="13577" width="15.140625" customWidth="1"/>
    <col min="13825" max="13825" width="1.42578125" customWidth="1"/>
    <col min="13826" max="13826" width="4.140625" customWidth="1"/>
    <col min="13827" max="13827" width="46" customWidth="1"/>
    <col min="13828" max="13828" width="6.85546875" customWidth="1"/>
    <col min="13829" max="13829" width="5.42578125" customWidth="1"/>
    <col min="13830" max="13830" width="6.42578125" customWidth="1"/>
    <col min="13831" max="13831" width="9.5703125" customWidth="1"/>
    <col min="13832" max="13833" width="15.140625" customWidth="1"/>
    <col min="14081" max="14081" width="1.42578125" customWidth="1"/>
    <col min="14082" max="14082" width="4.140625" customWidth="1"/>
    <col min="14083" max="14083" width="46" customWidth="1"/>
    <col min="14084" max="14084" width="6.85546875" customWidth="1"/>
    <col min="14085" max="14085" width="5.42578125" customWidth="1"/>
    <col min="14086" max="14086" width="6.42578125" customWidth="1"/>
    <col min="14087" max="14087" width="9.5703125" customWidth="1"/>
    <col min="14088" max="14089" width="15.140625" customWidth="1"/>
    <col min="14337" max="14337" width="1.42578125" customWidth="1"/>
    <col min="14338" max="14338" width="4.140625" customWidth="1"/>
    <col min="14339" max="14339" width="46" customWidth="1"/>
    <col min="14340" max="14340" width="6.85546875" customWidth="1"/>
    <col min="14341" max="14341" width="5.42578125" customWidth="1"/>
    <col min="14342" max="14342" width="6.42578125" customWidth="1"/>
    <col min="14343" max="14343" width="9.5703125" customWidth="1"/>
    <col min="14344" max="14345" width="15.140625" customWidth="1"/>
    <col min="14593" max="14593" width="1.42578125" customWidth="1"/>
    <col min="14594" max="14594" width="4.140625" customWidth="1"/>
    <col min="14595" max="14595" width="46" customWidth="1"/>
    <col min="14596" max="14596" width="6.85546875" customWidth="1"/>
    <col min="14597" max="14597" width="5.42578125" customWidth="1"/>
    <col min="14598" max="14598" width="6.42578125" customWidth="1"/>
    <col min="14599" max="14599" width="9.5703125" customWidth="1"/>
    <col min="14600" max="14601" width="15.140625" customWidth="1"/>
    <col min="14849" max="14849" width="1.42578125" customWidth="1"/>
    <col min="14850" max="14850" width="4.140625" customWidth="1"/>
    <col min="14851" max="14851" width="46" customWidth="1"/>
    <col min="14852" max="14852" width="6.85546875" customWidth="1"/>
    <col min="14853" max="14853" width="5.42578125" customWidth="1"/>
    <col min="14854" max="14854" width="6.42578125" customWidth="1"/>
    <col min="14855" max="14855" width="9.5703125" customWidth="1"/>
    <col min="14856" max="14857" width="15.140625" customWidth="1"/>
    <col min="15105" max="15105" width="1.42578125" customWidth="1"/>
    <col min="15106" max="15106" width="4.140625" customWidth="1"/>
    <col min="15107" max="15107" width="46" customWidth="1"/>
    <col min="15108" max="15108" width="6.85546875" customWidth="1"/>
    <col min="15109" max="15109" width="5.42578125" customWidth="1"/>
    <col min="15110" max="15110" width="6.42578125" customWidth="1"/>
    <col min="15111" max="15111" width="9.5703125" customWidth="1"/>
    <col min="15112" max="15113" width="15.140625" customWidth="1"/>
    <col min="15361" max="15361" width="1.42578125" customWidth="1"/>
    <col min="15362" max="15362" width="4.140625" customWidth="1"/>
    <col min="15363" max="15363" width="46" customWidth="1"/>
    <col min="15364" max="15364" width="6.85546875" customWidth="1"/>
    <col min="15365" max="15365" width="5.42578125" customWidth="1"/>
    <col min="15366" max="15366" width="6.42578125" customWidth="1"/>
    <col min="15367" max="15367" width="9.5703125" customWidth="1"/>
    <col min="15368" max="15369" width="15.140625" customWidth="1"/>
    <col min="15617" max="15617" width="1.42578125" customWidth="1"/>
    <col min="15618" max="15618" width="4.140625" customWidth="1"/>
    <col min="15619" max="15619" width="46" customWidth="1"/>
    <col min="15620" max="15620" width="6.85546875" customWidth="1"/>
    <col min="15621" max="15621" width="5.42578125" customWidth="1"/>
    <col min="15622" max="15622" width="6.42578125" customWidth="1"/>
    <col min="15623" max="15623" width="9.5703125" customWidth="1"/>
    <col min="15624" max="15625" width="15.140625" customWidth="1"/>
    <col min="15873" max="15873" width="1.42578125" customWidth="1"/>
    <col min="15874" max="15874" width="4.140625" customWidth="1"/>
    <col min="15875" max="15875" width="46" customWidth="1"/>
    <col min="15876" max="15876" width="6.85546875" customWidth="1"/>
    <col min="15877" max="15877" width="5.42578125" customWidth="1"/>
    <col min="15878" max="15878" width="6.42578125" customWidth="1"/>
    <col min="15879" max="15879" width="9.5703125" customWidth="1"/>
    <col min="15880" max="15881" width="15.140625" customWidth="1"/>
    <col min="16129" max="16129" width="1.42578125" customWidth="1"/>
    <col min="16130" max="16130" width="4.140625" customWidth="1"/>
    <col min="16131" max="16131" width="46" customWidth="1"/>
    <col min="16132" max="16132" width="6.85546875" customWidth="1"/>
    <col min="16133" max="16133" width="5.42578125" customWidth="1"/>
    <col min="16134" max="16134" width="6.42578125" customWidth="1"/>
    <col min="16135" max="16135" width="9.5703125" customWidth="1"/>
    <col min="16136" max="16137" width="15.140625" customWidth="1"/>
  </cols>
  <sheetData>
    <row r="1" spans="2:9" ht="44.25" customHeight="1" thickBot="1">
      <c r="B1" s="429" t="s">
        <v>174</v>
      </c>
      <c r="C1" s="429"/>
      <c r="D1" s="429"/>
      <c r="E1" s="429"/>
      <c r="F1" s="429"/>
      <c r="G1" s="429"/>
      <c r="H1" s="429"/>
      <c r="I1" s="429"/>
    </row>
    <row r="2" spans="2:9" ht="30" customHeight="1">
      <c r="B2" s="563" t="s">
        <v>0</v>
      </c>
      <c r="C2" s="564"/>
      <c r="D2" s="564"/>
      <c r="E2" s="564"/>
      <c r="F2" s="564"/>
      <c r="G2" s="564"/>
      <c r="H2" s="564"/>
      <c r="I2" s="565"/>
    </row>
    <row r="3" spans="2:9">
      <c r="B3" s="67"/>
      <c r="H3" s="68"/>
      <c r="I3" s="69"/>
    </row>
    <row r="4" spans="2:9">
      <c r="B4" s="70"/>
      <c r="C4" s="71"/>
      <c r="D4" s="71"/>
      <c r="E4" s="71"/>
      <c r="F4" s="71"/>
      <c r="G4" s="71"/>
      <c r="H4" s="72"/>
      <c r="I4" s="73"/>
    </row>
    <row r="5" spans="2:9">
      <c r="B5" s="508" t="s">
        <v>1</v>
      </c>
      <c r="C5" s="509"/>
      <c r="D5" s="509"/>
      <c r="E5" s="509"/>
      <c r="F5" s="509"/>
      <c r="G5" s="509"/>
      <c r="H5" s="509"/>
      <c r="I5" s="510"/>
    </row>
    <row r="6" spans="2:9">
      <c r="B6" s="508" t="s">
        <v>183</v>
      </c>
      <c r="C6" s="509"/>
      <c r="D6" s="509"/>
      <c r="E6" s="509"/>
      <c r="F6" s="509"/>
      <c r="G6" s="509"/>
      <c r="H6" s="509"/>
      <c r="I6" s="510"/>
    </row>
    <row r="7" spans="2:9">
      <c r="B7" s="508" t="s">
        <v>233</v>
      </c>
      <c r="C7" s="509"/>
      <c r="D7" s="509"/>
      <c r="E7" s="509"/>
      <c r="F7" s="509"/>
      <c r="G7" s="509"/>
      <c r="H7" s="509"/>
      <c r="I7" s="510"/>
    </row>
    <row r="8" spans="2:9">
      <c r="B8" s="566" t="s">
        <v>2</v>
      </c>
      <c r="C8" s="567"/>
      <c r="D8" s="567"/>
      <c r="E8" s="567"/>
      <c r="F8" s="567"/>
      <c r="G8" s="567"/>
      <c r="H8" s="567"/>
      <c r="I8" s="568"/>
    </row>
    <row r="9" spans="2:9">
      <c r="B9" s="587" t="s">
        <v>237</v>
      </c>
      <c r="C9" s="514"/>
      <c r="D9" s="514"/>
      <c r="E9" s="514"/>
      <c r="F9" s="514"/>
      <c r="G9" s="514"/>
      <c r="H9" s="514"/>
      <c r="I9" s="588"/>
    </row>
    <row r="10" spans="2:9">
      <c r="B10" s="70"/>
      <c r="C10" s="71"/>
      <c r="D10" s="71"/>
      <c r="E10" s="71"/>
      <c r="F10" s="71"/>
      <c r="G10" s="71"/>
      <c r="H10" s="72"/>
      <c r="I10" s="73"/>
    </row>
    <row r="11" spans="2:9">
      <c r="B11" s="566" t="s">
        <v>236</v>
      </c>
      <c r="C11" s="567"/>
      <c r="D11" s="567"/>
      <c r="E11" s="567"/>
      <c r="F11" s="567"/>
      <c r="G11" s="567"/>
      <c r="H11" s="569"/>
      <c r="I11" s="74">
        <v>0</v>
      </c>
    </row>
    <row r="12" spans="2:9">
      <c r="B12" s="75"/>
      <c r="H12" s="68"/>
      <c r="I12" s="76"/>
    </row>
    <row r="13" spans="2:9">
      <c r="B13" s="570" t="s">
        <v>4</v>
      </c>
      <c r="C13" s="571"/>
      <c r="D13" s="571"/>
      <c r="E13" s="571"/>
      <c r="F13" s="571"/>
      <c r="G13" s="571"/>
      <c r="H13" s="571"/>
      <c r="I13" s="572"/>
    </row>
    <row r="14" spans="2:9">
      <c r="B14" s="75"/>
      <c r="H14" s="68"/>
      <c r="I14" s="76"/>
    </row>
    <row r="15" spans="2:9">
      <c r="B15" s="121" t="s">
        <v>5</v>
      </c>
      <c r="C15" s="516" t="s">
        <v>6</v>
      </c>
      <c r="D15" s="517"/>
      <c r="E15" s="517"/>
      <c r="F15" s="517"/>
      <c r="G15" s="517"/>
      <c r="H15" s="518"/>
      <c r="I15" s="122" t="s">
        <v>7</v>
      </c>
    </row>
    <row r="16" spans="2:9">
      <c r="B16" s="77">
        <v>1</v>
      </c>
      <c r="C16" s="560" t="s">
        <v>8</v>
      </c>
      <c r="D16" s="561"/>
      <c r="E16" s="561"/>
      <c r="F16" s="561"/>
      <c r="G16" s="561"/>
      <c r="H16" s="562"/>
      <c r="I16" s="125">
        <f>I11</f>
        <v>0</v>
      </c>
    </row>
    <row r="17" spans="2:9">
      <c r="B17" s="573" t="s">
        <v>9</v>
      </c>
      <c r="C17" s="538"/>
      <c r="D17" s="538"/>
      <c r="E17" s="538"/>
      <c r="F17" s="538"/>
      <c r="G17" s="538"/>
      <c r="H17" s="539"/>
      <c r="I17" s="135">
        <f>SUM(I16:I16)</f>
        <v>0</v>
      </c>
    </row>
    <row r="18" spans="2:9">
      <c r="B18" s="75"/>
      <c r="H18" s="79"/>
      <c r="I18" s="76"/>
    </row>
    <row r="19" spans="2:9">
      <c r="B19" s="121" t="s">
        <v>10</v>
      </c>
      <c r="C19" s="516" t="s">
        <v>11</v>
      </c>
      <c r="D19" s="517"/>
      <c r="E19" s="517"/>
      <c r="F19" s="517"/>
      <c r="G19" s="518"/>
      <c r="H19" s="117" t="s">
        <v>12</v>
      </c>
      <c r="I19" s="122" t="s">
        <v>7</v>
      </c>
    </row>
    <row r="20" spans="2:9">
      <c r="B20" s="77">
        <v>1</v>
      </c>
      <c r="C20" s="554" t="s">
        <v>13</v>
      </c>
      <c r="D20" s="555"/>
      <c r="E20" s="555"/>
      <c r="F20" s="555"/>
      <c r="G20" s="556"/>
      <c r="H20" s="240">
        <v>0.2</v>
      </c>
      <c r="I20" s="213">
        <f>ROUND($I$17*H20,2)</f>
        <v>0</v>
      </c>
    </row>
    <row r="21" spans="2:9">
      <c r="B21" s="77">
        <v>2</v>
      </c>
      <c r="C21" s="554" t="s">
        <v>14</v>
      </c>
      <c r="D21" s="555"/>
      <c r="E21" s="555"/>
      <c r="F21" s="555"/>
      <c r="G21" s="556"/>
      <c r="H21" s="240">
        <v>1.4999999999999999E-2</v>
      </c>
      <c r="I21" s="213">
        <f t="shared" ref="I21:I27" si="0">ROUND($I$17*H21,2)</f>
        <v>0</v>
      </c>
    </row>
    <row r="22" spans="2:9">
      <c r="B22" s="77">
        <v>3</v>
      </c>
      <c r="C22" s="554" t="s">
        <v>15</v>
      </c>
      <c r="D22" s="555"/>
      <c r="E22" s="555"/>
      <c r="F22" s="555"/>
      <c r="G22" s="556"/>
      <c r="H22" s="240">
        <v>0.01</v>
      </c>
      <c r="I22" s="213">
        <f t="shared" si="0"/>
        <v>0</v>
      </c>
    </row>
    <row r="23" spans="2:9">
      <c r="B23" s="77">
        <v>4</v>
      </c>
      <c r="C23" s="554" t="s">
        <v>16</v>
      </c>
      <c r="D23" s="555"/>
      <c r="E23" s="555"/>
      <c r="F23" s="555"/>
      <c r="G23" s="556"/>
      <c r="H23" s="240">
        <v>2E-3</v>
      </c>
      <c r="I23" s="213">
        <f t="shared" si="0"/>
        <v>0</v>
      </c>
    </row>
    <row r="24" spans="2:9">
      <c r="B24" s="77">
        <v>5</v>
      </c>
      <c r="C24" s="554" t="s">
        <v>17</v>
      </c>
      <c r="D24" s="555"/>
      <c r="E24" s="555"/>
      <c r="F24" s="555"/>
      <c r="G24" s="556"/>
      <c r="H24" s="240">
        <v>2.5000000000000001E-2</v>
      </c>
      <c r="I24" s="213">
        <f t="shared" si="0"/>
        <v>0</v>
      </c>
    </row>
    <row r="25" spans="2:9">
      <c r="B25" s="77">
        <v>6</v>
      </c>
      <c r="C25" s="554" t="s">
        <v>18</v>
      </c>
      <c r="D25" s="555"/>
      <c r="E25" s="555"/>
      <c r="F25" s="555"/>
      <c r="G25" s="556"/>
      <c r="H25" s="240">
        <v>0.08</v>
      </c>
      <c r="I25" s="213">
        <f t="shared" si="0"/>
        <v>0</v>
      </c>
    </row>
    <row r="26" spans="2:9">
      <c r="B26" s="77">
        <v>7</v>
      </c>
      <c r="C26" s="1" t="s">
        <v>19</v>
      </c>
      <c r="D26" s="302" t="s">
        <v>20</v>
      </c>
      <c r="E26" s="303">
        <v>0.03</v>
      </c>
      <c r="F26" s="302" t="s">
        <v>21</v>
      </c>
      <c r="G26" s="304">
        <v>1</v>
      </c>
      <c r="H26" s="240">
        <f>E26*G26</f>
        <v>0.03</v>
      </c>
      <c r="I26" s="213">
        <f t="shared" si="0"/>
        <v>0</v>
      </c>
    </row>
    <row r="27" spans="2:9">
      <c r="B27" s="77">
        <v>8</v>
      </c>
      <c r="C27" s="554" t="s">
        <v>22</v>
      </c>
      <c r="D27" s="555"/>
      <c r="E27" s="555"/>
      <c r="F27" s="555"/>
      <c r="G27" s="556"/>
      <c r="H27" s="240">
        <v>6.0000000000000001E-3</v>
      </c>
      <c r="I27" s="213">
        <f t="shared" si="0"/>
        <v>0</v>
      </c>
    </row>
    <row r="28" spans="2:9">
      <c r="B28" s="573" t="s">
        <v>9</v>
      </c>
      <c r="C28" s="538"/>
      <c r="D28" s="538"/>
      <c r="E28" s="538"/>
      <c r="F28" s="538"/>
      <c r="G28" s="539"/>
      <c r="H28" s="137">
        <f>SUM(H20:H27)</f>
        <v>0.3680000000000001</v>
      </c>
      <c r="I28" s="133">
        <f>SUM(I20:I27)</f>
        <v>0</v>
      </c>
    </row>
    <row r="29" spans="2:9">
      <c r="B29" s="75"/>
      <c r="H29" s="79"/>
      <c r="I29" s="76"/>
    </row>
    <row r="30" spans="2:9">
      <c r="B30" s="121" t="s">
        <v>23</v>
      </c>
      <c r="C30" s="516" t="s">
        <v>24</v>
      </c>
      <c r="D30" s="517"/>
      <c r="E30" s="517"/>
      <c r="F30" s="517"/>
      <c r="G30" s="518"/>
      <c r="H30" s="117" t="s">
        <v>12</v>
      </c>
      <c r="I30" s="122" t="s">
        <v>7</v>
      </c>
    </row>
    <row r="31" spans="2:9">
      <c r="B31" s="77">
        <v>1</v>
      </c>
      <c r="C31" s="554" t="s">
        <v>25</v>
      </c>
      <c r="D31" s="555"/>
      <c r="E31" s="555"/>
      <c r="F31" s="555"/>
      <c r="G31" s="556"/>
      <c r="H31" s="206">
        <f>ROUND(1/12,4)</f>
        <v>8.3299999999999999E-2</v>
      </c>
      <c r="I31" s="213">
        <f>ROUND($I$17*H31,2)</f>
        <v>0</v>
      </c>
    </row>
    <row r="32" spans="2:9">
      <c r="B32" s="77">
        <v>2</v>
      </c>
      <c r="C32" s="554" t="s">
        <v>26</v>
      </c>
      <c r="D32" s="555"/>
      <c r="E32" s="555"/>
      <c r="F32" s="555"/>
      <c r="G32" s="556"/>
      <c r="H32" s="214">
        <v>3.0249999999999999E-2</v>
      </c>
      <c r="I32" s="213">
        <f>ROUND($I$17*H32,2)</f>
        <v>0</v>
      </c>
    </row>
    <row r="33" spans="2:9">
      <c r="B33" s="77">
        <v>3</v>
      </c>
      <c r="C33" s="554" t="s">
        <v>27</v>
      </c>
      <c r="D33" s="555"/>
      <c r="E33" s="555"/>
      <c r="F33" s="555"/>
      <c r="G33" s="556"/>
      <c r="H33" s="215">
        <f>ROUND((H31+H32)*H28,4)</f>
        <v>4.1799999999999997E-2</v>
      </c>
      <c r="I33" s="213">
        <f>ROUND($I$17*H33,2)</f>
        <v>0</v>
      </c>
    </row>
    <row r="34" spans="2:9">
      <c r="B34" s="573" t="s">
        <v>9</v>
      </c>
      <c r="C34" s="538"/>
      <c r="D34" s="538"/>
      <c r="E34" s="538"/>
      <c r="F34" s="538"/>
      <c r="G34" s="539"/>
      <c r="H34" s="137">
        <f>SUM(H31:H33)</f>
        <v>0.15534999999999999</v>
      </c>
      <c r="I34" s="133">
        <f>SUM(I31:I33)</f>
        <v>0</v>
      </c>
    </row>
    <row r="35" spans="2:9">
      <c r="B35" s="75"/>
      <c r="H35" s="79"/>
      <c r="I35" s="76"/>
    </row>
    <row r="36" spans="2:9">
      <c r="B36" s="121" t="s">
        <v>28</v>
      </c>
      <c r="C36" s="516" t="s">
        <v>29</v>
      </c>
      <c r="D36" s="517"/>
      <c r="E36" s="517"/>
      <c r="F36" s="517"/>
      <c r="G36" s="518"/>
      <c r="H36" s="124" t="s">
        <v>12</v>
      </c>
      <c r="I36" s="122" t="s">
        <v>7</v>
      </c>
    </row>
    <row r="37" spans="2:9">
      <c r="B37" s="77">
        <v>1</v>
      </c>
      <c r="C37" s="574" t="s">
        <v>30</v>
      </c>
      <c r="D37" s="575"/>
      <c r="E37" s="575"/>
      <c r="F37" s="575"/>
      <c r="G37" s="576"/>
      <c r="H37" s="216">
        <f>(1+(1/12)+(1/12)+(1/12/3))/12*0.05</f>
        <v>4.9768518518518512E-3</v>
      </c>
      <c r="I37" s="213">
        <f>ROUND($I$17*H37,2)</f>
        <v>0</v>
      </c>
    </row>
    <row r="38" spans="2:9">
      <c r="B38" s="77">
        <v>2</v>
      </c>
      <c r="C38" s="577" t="s">
        <v>31</v>
      </c>
      <c r="D38" s="578"/>
      <c r="E38" s="578"/>
      <c r="F38" s="578"/>
      <c r="G38" s="579"/>
      <c r="H38" s="216">
        <f>H37*0.08</f>
        <v>3.9814814814814812E-4</v>
      </c>
      <c r="I38" s="213">
        <f>ROUND($I$17*H38,2)</f>
        <v>0</v>
      </c>
    </row>
    <row r="39" spans="2:9">
      <c r="B39" s="77">
        <v>3</v>
      </c>
      <c r="C39" s="574" t="s">
        <v>32</v>
      </c>
      <c r="D39" s="575"/>
      <c r="E39" s="575"/>
      <c r="F39" s="575"/>
      <c r="G39" s="576"/>
      <c r="H39" s="217">
        <f>(7/30/12)*0.9</f>
        <v>1.7500000000000002E-2</v>
      </c>
      <c r="I39" s="213">
        <f>ROUND($I$17*H39,2)</f>
        <v>0</v>
      </c>
    </row>
    <row r="40" spans="2:9">
      <c r="B40" s="77">
        <v>4</v>
      </c>
      <c r="C40" s="574" t="s">
        <v>33</v>
      </c>
      <c r="D40" s="575"/>
      <c r="E40" s="575"/>
      <c r="F40" s="575"/>
      <c r="G40" s="576"/>
      <c r="H40" s="217">
        <f>H39*$H$28</f>
        <v>6.4400000000000021E-3</v>
      </c>
      <c r="I40" s="213">
        <f>ROUND($I$17*H40,2)</f>
        <v>0</v>
      </c>
    </row>
    <row r="41" spans="2:9">
      <c r="B41" s="77">
        <v>5</v>
      </c>
      <c r="C41" s="574" t="s">
        <v>102</v>
      </c>
      <c r="D41" s="575"/>
      <c r="E41" s="575"/>
      <c r="F41" s="575"/>
      <c r="G41" s="576"/>
      <c r="H41" s="217">
        <v>0.04</v>
      </c>
      <c r="I41" s="213">
        <f>ROUND($I$17*H41,2)</f>
        <v>0</v>
      </c>
    </row>
    <row r="42" spans="2:9">
      <c r="B42" s="573" t="s">
        <v>9</v>
      </c>
      <c r="C42" s="538"/>
      <c r="D42" s="538"/>
      <c r="E42" s="538"/>
      <c r="F42" s="538"/>
      <c r="G42" s="539"/>
      <c r="H42" s="137">
        <f>SUM(H37:H41)</f>
        <v>6.9315000000000002E-2</v>
      </c>
      <c r="I42" s="133">
        <f>SUM(I37:I41)</f>
        <v>0</v>
      </c>
    </row>
    <row r="43" spans="2:9">
      <c r="B43" s="67"/>
      <c r="H43" s="79"/>
      <c r="I43" s="76"/>
    </row>
    <row r="44" spans="2:9">
      <c r="B44" s="121" t="s">
        <v>34</v>
      </c>
      <c r="C44" s="516" t="s">
        <v>35</v>
      </c>
      <c r="D44" s="517"/>
      <c r="E44" s="517"/>
      <c r="F44" s="517"/>
      <c r="G44" s="518"/>
      <c r="H44" s="117"/>
      <c r="I44" s="122" t="s">
        <v>7</v>
      </c>
    </row>
    <row r="45" spans="2:9">
      <c r="B45" s="77">
        <v>1</v>
      </c>
      <c r="C45" s="574" t="s">
        <v>103</v>
      </c>
      <c r="D45" s="575"/>
      <c r="E45" s="575"/>
      <c r="F45" s="575"/>
      <c r="G45" s="575"/>
      <c r="H45" s="576"/>
      <c r="I45" s="218">
        <f>ROUND((I17*9.075%)+(I17*(9.075%)*H28),2)</f>
        <v>0</v>
      </c>
    </row>
    <row r="46" spans="2:9">
      <c r="B46" s="77">
        <v>2</v>
      </c>
      <c r="C46" s="557" t="s">
        <v>36</v>
      </c>
      <c r="D46" s="558"/>
      <c r="E46" s="558"/>
      <c r="F46" s="558"/>
      <c r="G46" s="558"/>
      <c r="H46" s="559"/>
      <c r="I46" s="218">
        <f>ROUND((1/30)/12*(I17+I34+I54+I45+I42+I28),2)</f>
        <v>0</v>
      </c>
    </row>
    <row r="47" spans="2:9">
      <c r="B47" s="77">
        <v>3</v>
      </c>
      <c r="C47" s="557" t="s">
        <v>37</v>
      </c>
      <c r="D47" s="558"/>
      <c r="E47" s="558"/>
      <c r="F47" s="558"/>
      <c r="G47" s="558"/>
      <c r="H47" s="559"/>
      <c r="I47" s="218">
        <f>ROUND((((1/30)*5)/12*(I17+I34+I42+I45+I54+I28)*0.015),2)</f>
        <v>0</v>
      </c>
    </row>
    <row r="48" spans="2:9">
      <c r="B48" s="77">
        <v>4</v>
      </c>
      <c r="C48" s="557" t="s">
        <v>38</v>
      </c>
      <c r="D48" s="558"/>
      <c r="E48" s="558"/>
      <c r="F48" s="558"/>
      <c r="G48" s="558"/>
      <c r="H48" s="559"/>
      <c r="I48" s="218">
        <f>ROUND((((($I$17+I34+I42+I45+I54+I28)/30*0.69)/12)),2)</f>
        <v>0</v>
      </c>
    </row>
    <row r="49" spans="2:10">
      <c r="B49" s="77">
        <v>5</v>
      </c>
      <c r="C49" s="557" t="s">
        <v>39</v>
      </c>
      <c r="D49" s="558"/>
      <c r="E49" s="558"/>
      <c r="F49" s="558"/>
      <c r="G49" s="558"/>
      <c r="H49" s="559"/>
      <c r="I49" s="219">
        <f>ROUND((((($I$17*0.121)+(H28)*(I17*0.121))*(4/12)))*0.02,2) + ((H25*I17 + H28*I31 + I54 + I42)*4/12)*0.02</f>
        <v>0</v>
      </c>
    </row>
    <row r="50" spans="2:10">
      <c r="B50" s="77">
        <v>6</v>
      </c>
      <c r="C50" s="557" t="s">
        <v>40</v>
      </c>
      <c r="D50" s="558"/>
      <c r="E50" s="558"/>
      <c r="F50" s="558"/>
      <c r="G50" s="558"/>
      <c r="H50" s="559"/>
      <c r="I50" s="219">
        <f>ROUND(((3/30)/12)*(I17+I34+I42+I45+I54+I28),2)</f>
        <v>0</v>
      </c>
    </row>
    <row r="51" spans="2:10">
      <c r="B51" s="573" t="s">
        <v>9</v>
      </c>
      <c r="C51" s="538"/>
      <c r="D51" s="538"/>
      <c r="E51" s="538"/>
      <c r="F51" s="538"/>
      <c r="G51" s="539"/>
      <c r="H51" s="137"/>
      <c r="I51" s="138">
        <f>SUM(I45:I50)</f>
        <v>0</v>
      </c>
    </row>
    <row r="52" spans="2:10">
      <c r="B52" s="75"/>
      <c r="H52" s="80"/>
      <c r="I52" s="76"/>
    </row>
    <row r="53" spans="2:10">
      <c r="B53" s="121" t="s">
        <v>41</v>
      </c>
      <c r="C53" s="516" t="s">
        <v>42</v>
      </c>
      <c r="D53" s="517"/>
      <c r="E53" s="517"/>
      <c r="F53" s="517"/>
      <c r="G53" s="517"/>
      <c r="H53" s="518"/>
      <c r="I53" s="122" t="s">
        <v>7</v>
      </c>
    </row>
    <row r="54" spans="2:10">
      <c r="B54" s="77">
        <v>1</v>
      </c>
      <c r="C54" s="560" t="s">
        <v>43</v>
      </c>
      <c r="D54" s="561"/>
      <c r="E54" s="561"/>
      <c r="F54" s="561"/>
      <c r="G54" s="561"/>
      <c r="H54" s="562"/>
      <c r="I54" s="129">
        <v>0</v>
      </c>
    </row>
    <row r="55" spans="2:10">
      <c r="B55" s="77">
        <v>2</v>
      </c>
      <c r="C55" s="560" t="s">
        <v>49</v>
      </c>
      <c r="D55" s="561"/>
      <c r="E55" s="561"/>
      <c r="F55" s="561"/>
      <c r="G55" s="561"/>
      <c r="H55" s="562"/>
      <c r="I55" s="129">
        <v>0</v>
      </c>
    </row>
    <row r="56" spans="2:10">
      <c r="B56" s="566" t="s">
        <v>9</v>
      </c>
      <c r="C56" s="567"/>
      <c r="D56" s="567"/>
      <c r="E56" s="567"/>
      <c r="F56" s="567"/>
      <c r="G56" s="567"/>
      <c r="H56" s="569"/>
      <c r="I56" s="127">
        <f>SUM(I54:I55)</f>
        <v>0</v>
      </c>
    </row>
    <row r="57" spans="2:10">
      <c r="B57" s="75"/>
      <c r="H57" s="79"/>
      <c r="I57" s="76"/>
    </row>
    <row r="58" spans="2:10">
      <c r="B58" s="573" t="s">
        <v>44</v>
      </c>
      <c r="C58" s="538"/>
      <c r="D58" s="538"/>
      <c r="E58" s="538"/>
      <c r="F58" s="538"/>
      <c r="G58" s="538"/>
      <c r="H58" s="539"/>
      <c r="I58" s="135">
        <f>I56+I51+I42+I34+I28+I17</f>
        <v>0</v>
      </c>
      <c r="J58" s="3"/>
    </row>
    <row r="59" spans="2:10">
      <c r="B59" s="75"/>
      <c r="H59" s="68"/>
      <c r="I59" s="76"/>
    </row>
    <row r="60" spans="2:10">
      <c r="B60" s="570" t="s">
        <v>45</v>
      </c>
      <c r="C60" s="571"/>
      <c r="D60" s="571"/>
      <c r="E60" s="571"/>
      <c r="F60" s="571"/>
      <c r="G60" s="571"/>
      <c r="H60" s="571"/>
      <c r="I60" s="572"/>
    </row>
    <row r="61" spans="2:10">
      <c r="B61" s="75"/>
      <c r="H61" s="68"/>
      <c r="I61" s="76"/>
    </row>
    <row r="62" spans="2:10">
      <c r="B62" s="121" t="s">
        <v>5</v>
      </c>
      <c r="C62" s="516" t="s">
        <v>46</v>
      </c>
      <c r="D62" s="517"/>
      <c r="E62" s="517"/>
      <c r="F62" s="517"/>
      <c r="G62" s="517"/>
      <c r="H62" s="583"/>
      <c r="I62" s="122" t="s">
        <v>7</v>
      </c>
    </row>
    <row r="63" spans="2:10">
      <c r="B63" s="77">
        <v>1</v>
      </c>
      <c r="C63" s="598" t="s">
        <v>47</v>
      </c>
      <c r="D63" s="599"/>
      <c r="E63" s="599"/>
      <c r="F63" s="599"/>
      <c r="G63" s="600"/>
      <c r="H63" s="220">
        <f>UNIFORMES_EQUIPAMENTOS!C20</f>
        <v>0</v>
      </c>
      <c r="I63" s="213">
        <f>H63*1</f>
        <v>0</v>
      </c>
      <c r="J63" s="3"/>
    </row>
    <row r="64" spans="2:10">
      <c r="B64" s="77">
        <v>2</v>
      </c>
      <c r="C64" s="598" t="s">
        <v>48</v>
      </c>
      <c r="D64" s="599"/>
      <c r="E64" s="599"/>
      <c r="F64" s="599"/>
      <c r="G64" s="600"/>
      <c r="H64" s="220">
        <f>UNIFORMES_EQUIPAMENTOS!H29</f>
        <v>0</v>
      </c>
      <c r="I64" s="213">
        <f>H64*1</f>
        <v>0</v>
      </c>
      <c r="J64" s="3"/>
    </row>
    <row r="65" spans="2:10">
      <c r="B65" s="77">
        <v>3</v>
      </c>
      <c r="C65" s="598" t="s">
        <v>50</v>
      </c>
      <c r="D65" s="599"/>
      <c r="E65" s="599"/>
      <c r="F65" s="599"/>
      <c r="G65" s="600"/>
      <c r="H65" s="351">
        <v>0</v>
      </c>
      <c r="I65" s="213">
        <f>(I58+I63+I64)*H65</f>
        <v>0</v>
      </c>
      <c r="J65" s="3"/>
    </row>
    <row r="66" spans="2:10">
      <c r="B66" s="77">
        <v>4</v>
      </c>
      <c r="C66" s="598" t="s">
        <v>51</v>
      </c>
      <c r="D66" s="599"/>
      <c r="E66" s="599"/>
      <c r="F66" s="599"/>
      <c r="G66" s="600"/>
      <c r="H66" s="351">
        <v>0</v>
      </c>
      <c r="I66" s="213">
        <f>(I58+I63+I64+I65)*H66</f>
        <v>0</v>
      </c>
      <c r="J66" s="3"/>
    </row>
    <row r="67" spans="2:10">
      <c r="B67" s="573" t="s">
        <v>52</v>
      </c>
      <c r="C67" s="538"/>
      <c r="D67" s="538"/>
      <c r="E67" s="538"/>
      <c r="F67" s="538"/>
      <c r="G67" s="538"/>
      <c r="H67" s="539"/>
      <c r="I67" s="133">
        <f>SUM(I63:I66)</f>
        <v>0</v>
      </c>
    </row>
    <row r="68" spans="2:10">
      <c r="B68" s="75"/>
      <c r="H68" s="68"/>
      <c r="I68" s="76"/>
    </row>
    <row r="69" spans="2:10">
      <c r="B69" s="570" t="s">
        <v>53</v>
      </c>
      <c r="C69" s="571"/>
      <c r="D69" s="571"/>
      <c r="E69" s="571"/>
      <c r="F69" s="571"/>
      <c r="G69" s="571"/>
      <c r="H69" s="571"/>
      <c r="I69" s="572"/>
    </row>
    <row r="70" spans="2:10">
      <c r="B70" s="75"/>
      <c r="H70" s="68"/>
      <c r="I70" s="76"/>
    </row>
    <row r="71" spans="2:10">
      <c r="B71" s="121" t="s">
        <v>5</v>
      </c>
      <c r="C71" s="516" t="s">
        <v>191</v>
      </c>
      <c r="D71" s="517"/>
      <c r="E71" s="517"/>
      <c r="F71" s="517"/>
      <c r="G71" s="517"/>
      <c r="H71" s="518"/>
      <c r="I71" s="122" t="s">
        <v>7</v>
      </c>
    </row>
    <row r="72" spans="2:10">
      <c r="B72" s="77">
        <v>1</v>
      </c>
      <c r="C72" s="546" t="s">
        <v>54</v>
      </c>
      <c r="D72" s="547"/>
      <c r="E72" s="547"/>
      <c r="F72" s="547"/>
      <c r="G72" s="547"/>
      <c r="H72" s="242">
        <v>0</v>
      </c>
      <c r="I72" s="213">
        <f>(ROUND((44*(H72))-(I11*0.06),2))*1</f>
        <v>0</v>
      </c>
    </row>
    <row r="73" spans="2:10">
      <c r="B73" s="77">
        <v>2</v>
      </c>
      <c r="C73" s="543" t="s">
        <v>55</v>
      </c>
      <c r="D73" s="544"/>
      <c r="E73" s="544"/>
      <c r="F73" s="544"/>
      <c r="G73" s="545"/>
      <c r="H73" s="294">
        <v>0</v>
      </c>
      <c r="I73" s="129">
        <f>(ROUND((H73*22)*0.8,2))</f>
        <v>0</v>
      </c>
    </row>
    <row r="74" spans="2:10">
      <c r="B74" s="77">
        <v>3</v>
      </c>
      <c r="C74" s="543" t="s">
        <v>56</v>
      </c>
      <c r="D74" s="544"/>
      <c r="E74" s="544"/>
      <c r="F74" s="544"/>
      <c r="G74" s="545"/>
      <c r="H74" s="294">
        <v>0</v>
      </c>
      <c r="I74" s="213">
        <f>H74</f>
        <v>0</v>
      </c>
    </row>
    <row r="75" spans="2:10">
      <c r="B75" s="77">
        <v>4</v>
      </c>
      <c r="C75" s="543" t="s">
        <v>150</v>
      </c>
      <c r="D75" s="544"/>
      <c r="E75" s="544"/>
      <c r="F75" s="544"/>
      <c r="G75" s="545"/>
      <c r="H75" s="227">
        <v>339.49</v>
      </c>
      <c r="I75" s="213">
        <f>H75*3.5</f>
        <v>1188.2150000000001</v>
      </c>
    </row>
    <row r="76" spans="2:10">
      <c r="B76" s="584" t="s">
        <v>57</v>
      </c>
      <c r="C76" s="585"/>
      <c r="D76" s="585"/>
      <c r="E76" s="585"/>
      <c r="F76" s="585"/>
      <c r="G76" s="585"/>
      <c r="H76" s="586"/>
      <c r="I76" s="133">
        <f>SUM(I72:I75)</f>
        <v>1188.2150000000001</v>
      </c>
    </row>
    <row r="77" spans="2:10">
      <c r="B77" s="75"/>
      <c r="H77" s="68"/>
      <c r="I77" s="76"/>
    </row>
    <row r="78" spans="2:10">
      <c r="B78" s="570" t="s">
        <v>58</v>
      </c>
      <c r="C78" s="571"/>
      <c r="D78" s="571"/>
      <c r="E78" s="571"/>
      <c r="F78" s="571"/>
      <c r="G78" s="571"/>
      <c r="H78" s="571"/>
      <c r="I78" s="572"/>
    </row>
    <row r="79" spans="2:10">
      <c r="B79" s="75"/>
      <c r="H79" s="68"/>
      <c r="I79" s="76"/>
    </row>
    <row r="80" spans="2:10">
      <c r="B80" s="121" t="s">
        <v>5</v>
      </c>
      <c r="C80" s="516" t="s">
        <v>59</v>
      </c>
      <c r="D80" s="517"/>
      <c r="E80" s="517"/>
      <c r="F80" s="517"/>
      <c r="G80" s="518"/>
      <c r="H80" s="117" t="s">
        <v>12</v>
      </c>
      <c r="I80" s="122" t="s">
        <v>7</v>
      </c>
    </row>
    <row r="81" spans="2:9">
      <c r="B81" s="77">
        <v>1</v>
      </c>
      <c r="C81" s="554" t="s">
        <v>60</v>
      </c>
      <c r="D81" s="555"/>
      <c r="E81" s="555"/>
      <c r="F81" s="555"/>
      <c r="G81" s="556"/>
      <c r="H81" s="240">
        <v>7.5999999999999998E-2</v>
      </c>
      <c r="I81" s="213">
        <f>$I$85/$H$85*H81</f>
        <v>0</v>
      </c>
    </row>
    <row r="82" spans="2:9">
      <c r="B82" s="77">
        <v>2</v>
      </c>
      <c r="C82" s="554" t="s">
        <v>61</v>
      </c>
      <c r="D82" s="555"/>
      <c r="E82" s="555"/>
      <c r="F82" s="555"/>
      <c r="G82" s="556"/>
      <c r="H82" s="240">
        <v>1.6500000000000001E-2</v>
      </c>
      <c r="I82" s="213">
        <f>$I$85/$H$85*H82</f>
        <v>0</v>
      </c>
    </row>
    <row r="83" spans="2:9">
      <c r="B83" s="77">
        <v>3</v>
      </c>
      <c r="C83" s="554" t="s">
        <v>62</v>
      </c>
      <c r="D83" s="555"/>
      <c r="E83" s="555"/>
      <c r="F83" s="555"/>
      <c r="G83" s="556"/>
      <c r="H83" s="240">
        <v>0.05</v>
      </c>
      <c r="I83" s="213">
        <f>$I$85/$H$85*H83</f>
        <v>0</v>
      </c>
    </row>
    <row r="84" spans="2:9">
      <c r="B84" s="169">
        <v>4</v>
      </c>
      <c r="C84" s="548" t="s">
        <v>197</v>
      </c>
      <c r="D84" s="549"/>
      <c r="E84" s="549"/>
      <c r="F84" s="549"/>
      <c r="G84" s="550"/>
      <c r="H84" s="240">
        <v>0</v>
      </c>
      <c r="I84" s="213">
        <f>$I$85/$H$85*H84</f>
        <v>0</v>
      </c>
    </row>
    <row r="85" spans="2:9">
      <c r="B85" s="573" t="s">
        <v>9</v>
      </c>
      <c r="C85" s="538"/>
      <c r="D85" s="538"/>
      <c r="E85" s="538"/>
      <c r="F85" s="538"/>
      <c r="G85" s="539"/>
      <c r="H85" s="137">
        <f>SUM(H81:H84)</f>
        <v>0.14250000000000002</v>
      </c>
      <c r="I85" s="133">
        <f>ROUND(((I58+I67)*$H$85)/(1-$H$85),2)</f>
        <v>0</v>
      </c>
    </row>
    <row r="86" spans="2:9">
      <c r="B86" s="75"/>
      <c r="H86" s="68"/>
      <c r="I86" s="76"/>
    </row>
    <row r="87" spans="2:9">
      <c r="B87" s="121" t="s">
        <v>5</v>
      </c>
      <c r="C87" s="516" t="s">
        <v>63</v>
      </c>
      <c r="D87" s="517"/>
      <c r="E87" s="517"/>
      <c r="F87" s="517"/>
      <c r="G87" s="518"/>
      <c r="H87" s="117" t="s">
        <v>12</v>
      </c>
      <c r="I87" s="122" t="s">
        <v>7</v>
      </c>
    </row>
    <row r="88" spans="2:9">
      <c r="B88" s="77">
        <v>1</v>
      </c>
      <c r="C88" s="554" t="s">
        <v>60</v>
      </c>
      <c r="D88" s="555"/>
      <c r="E88" s="555"/>
      <c r="F88" s="555"/>
      <c r="G88" s="556"/>
      <c r="H88" s="240">
        <v>7.5999999999999998E-2</v>
      </c>
      <c r="I88" s="213">
        <f>$I$92/$H$92*H88</f>
        <v>105.31199999999998</v>
      </c>
    </row>
    <row r="89" spans="2:9">
      <c r="B89" s="77">
        <v>2</v>
      </c>
      <c r="C89" s="554" t="s">
        <v>61</v>
      </c>
      <c r="D89" s="555"/>
      <c r="E89" s="555"/>
      <c r="F89" s="555"/>
      <c r="G89" s="556"/>
      <c r="H89" s="240">
        <v>1.6500000000000001E-2</v>
      </c>
      <c r="I89" s="213">
        <f>$I$92/$H$92*H89</f>
        <v>22.863789473684207</v>
      </c>
    </row>
    <row r="90" spans="2:9">
      <c r="B90" s="77">
        <v>3</v>
      </c>
      <c r="C90" s="554" t="s">
        <v>62</v>
      </c>
      <c r="D90" s="555"/>
      <c r="E90" s="555"/>
      <c r="F90" s="555"/>
      <c r="G90" s="556"/>
      <c r="H90" s="240">
        <v>0.05</v>
      </c>
      <c r="I90" s="213">
        <f>$I$92/$H$92*H90</f>
        <v>69.284210526315789</v>
      </c>
    </row>
    <row r="91" spans="2:9">
      <c r="B91" s="169">
        <v>4</v>
      </c>
      <c r="C91" s="548" t="s">
        <v>197</v>
      </c>
      <c r="D91" s="549"/>
      <c r="E91" s="549"/>
      <c r="F91" s="549"/>
      <c r="G91" s="550"/>
      <c r="H91" s="240">
        <v>0</v>
      </c>
      <c r="I91" s="213">
        <f>$I$92/$H$92*H91</f>
        <v>0</v>
      </c>
    </row>
    <row r="92" spans="2:9">
      <c r="B92" s="573" t="s">
        <v>9</v>
      </c>
      <c r="C92" s="538"/>
      <c r="D92" s="538"/>
      <c r="E92" s="538"/>
      <c r="F92" s="538"/>
      <c r="G92" s="539"/>
      <c r="H92" s="137">
        <f>SUM(H88:H91)</f>
        <v>0.14250000000000002</v>
      </c>
      <c r="I92" s="133">
        <f>ROUND(((I76)*$H$85)/(1-$H$85),2)</f>
        <v>197.46</v>
      </c>
    </row>
    <row r="93" spans="2:9">
      <c r="B93" s="75"/>
      <c r="H93" s="68"/>
      <c r="I93" s="76"/>
    </row>
    <row r="94" spans="2:9">
      <c r="B94" s="573" t="s">
        <v>64</v>
      </c>
      <c r="C94" s="538"/>
      <c r="D94" s="538"/>
      <c r="E94" s="538"/>
      <c r="F94" s="538"/>
      <c r="G94" s="538"/>
      <c r="H94" s="539"/>
      <c r="I94" s="228">
        <f>I92+I85</f>
        <v>197.46</v>
      </c>
    </row>
    <row r="95" spans="2:9">
      <c r="B95" s="75"/>
      <c r="H95" s="68"/>
      <c r="I95" s="76"/>
    </row>
    <row r="96" spans="2:9">
      <c r="B96" s="570" t="s">
        <v>65</v>
      </c>
      <c r="C96" s="571"/>
      <c r="D96" s="571"/>
      <c r="E96" s="571"/>
      <c r="F96" s="571"/>
      <c r="G96" s="571"/>
      <c r="H96" s="571"/>
      <c r="I96" s="572"/>
    </row>
    <row r="97" spans="2:11">
      <c r="B97" s="75"/>
      <c r="H97" s="68"/>
      <c r="I97" s="76"/>
    </row>
    <row r="98" spans="2:11">
      <c r="B98" s="573" t="s">
        <v>66</v>
      </c>
      <c r="C98" s="538"/>
      <c r="D98" s="538"/>
      <c r="E98" s="538"/>
      <c r="F98" s="538"/>
      <c r="G98" s="538"/>
      <c r="H98" s="539"/>
      <c r="I98" s="221">
        <f>I58+I67+I85</f>
        <v>0</v>
      </c>
      <c r="K98" s="13"/>
    </row>
    <row r="99" spans="2:11">
      <c r="B99" s="81"/>
      <c r="C99" s="82"/>
      <c r="D99" s="82"/>
      <c r="E99" s="82"/>
      <c r="F99" s="82"/>
      <c r="G99" s="82"/>
      <c r="H99" s="83"/>
      <c r="I99" s="131"/>
    </row>
    <row r="100" spans="2:11">
      <c r="B100" s="573" t="s">
        <v>67</v>
      </c>
      <c r="C100" s="538"/>
      <c r="D100" s="538"/>
      <c r="E100" s="538"/>
      <c r="F100" s="538"/>
      <c r="G100" s="538"/>
      <c r="H100" s="539"/>
      <c r="I100" s="221">
        <f>I76+I92</f>
        <v>1385.6750000000002</v>
      </c>
    </row>
    <row r="101" spans="2:11">
      <c r="B101" s="81"/>
      <c r="C101" s="82"/>
      <c r="D101" s="82"/>
      <c r="E101" s="82"/>
      <c r="F101" s="82"/>
      <c r="G101" s="82"/>
      <c r="H101" s="83"/>
      <c r="I101" s="131"/>
    </row>
    <row r="102" spans="2:11">
      <c r="B102" s="573" t="s">
        <v>68</v>
      </c>
      <c r="C102" s="538"/>
      <c r="D102" s="538"/>
      <c r="E102" s="538"/>
      <c r="F102" s="538"/>
      <c r="G102" s="538"/>
      <c r="H102" s="539"/>
      <c r="I102" s="221">
        <f>I58+I67+I76+I94</f>
        <v>1385.6750000000002</v>
      </c>
    </row>
    <row r="103" spans="2:11">
      <c r="B103" s="84"/>
      <c r="C103" s="85"/>
      <c r="D103" s="85"/>
      <c r="E103" s="85"/>
      <c r="F103" s="85"/>
      <c r="G103" s="85"/>
      <c r="H103" s="85"/>
      <c r="I103" s="132"/>
    </row>
    <row r="104" spans="2:11">
      <c r="B104" s="580" t="s">
        <v>104</v>
      </c>
      <c r="C104" s="553"/>
      <c r="D104" s="553"/>
      <c r="E104" s="553"/>
      <c r="F104" s="553"/>
      <c r="G104" s="553"/>
      <c r="H104" s="553"/>
      <c r="I104" s="221">
        <f>I98*1</f>
        <v>0</v>
      </c>
    </row>
    <row r="105" spans="2:11">
      <c r="B105" s="75"/>
      <c r="H105" s="68"/>
      <c r="I105" s="131"/>
    </row>
    <row r="106" spans="2:11" ht="15.75" thickBot="1">
      <c r="B106" s="581" t="s">
        <v>105</v>
      </c>
      <c r="C106" s="582"/>
      <c r="D106" s="582"/>
      <c r="E106" s="582"/>
      <c r="F106" s="582"/>
      <c r="G106" s="582"/>
      <c r="H106" s="582"/>
      <c r="I106" s="222">
        <f>I102*1</f>
        <v>1385.6750000000002</v>
      </c>
    </row>
    <row r="107" spans="2:11">
      <c r="E107" s="493"/>
      <c r="F107" s="493"/>
      <c r="G107" s="493"/>
      <c r="H107" s="493"/>
      <c r="I107" s="493"/>
    </row>
    <row r="108" spans="2:11" ht="18">
      <c r="E108" s="494"/>
      <c r="F108" s="494"/>
      <c r="G108" s="495"/>
      <c r="H108" s="495"/>
      <c r="I108" s="495"/>
    </row>
    <row r="109" spans="2:11">
      <c r="B109" s="496"/>
      <c r="C109" s="496"/>
      <c r="D109" s="496"/>
      <c r="E109" s="496"/>
      <c r="F109" s="496"/>
      <c r="G109" s="496"/>
    </row>
  </sheetData>
  <sheetProtection selectLockedCells="1"/>
  <mergeCells count="85">
    <mergeCell ref="C65:G65"/>
    <mergeCell ref="C66:G66"/>
    <mergeCell ref="C75:G75"/>
    <mergeCell ref="C73:G73"/>
    <mergeCell ref="C74:G74"/>
    <mergeCell ref="C72:G72"/>
    <mergeCell ref="C49:H49"/>
    <mergeCell ref="C50:H50"/>
    <mergeCell ref="B109:G109"/>
    <mergeCell ref="B102:H102"/>
    <mergeCell ref="B104:H104"/>
    <mergeCell ref="B106:H106"/>
    <mergeCell ref="E107:F107"/>
    <mergeCell ref="G107:I107"/>
    <mergeCell ref="E108:F108"/>
    <mergeCell ref="G108:I108"/>
    <mergeCell ref="B100:H100"/>
    <mergeCell ref="C82:G82"/>
    <mergeCell ref="C83:G83"/>
    <mergeCell ref="B85:G85"/>
    <mergeCell ref="C87:G87"/>
    <mergeCell ref="C88:G88"/>
    <mergeCell ref="B98:H98"/>
    <mergeCell ref="C81:G81"/>
    <mergeCell ref="B67:H67"/>
    <mergeCell ref="B69:I69"/>
    <mergeCell ref="C71:H71"/>
    <mergeCell ref="B76:H76"/>
    <mergeCell ref="B78:I78"/>
    <mergeCell ref="C80:G80"/>
    <mergeCell ref="C89:G89"/>
    <mergeCell ref="C90:G90"/>
    <mergeCell ref="B92:G92"/>
    <mergeCell ref="B94:H94"/>
    <mergeCell ref="B96:I96"/>
    <mergeCell ref="C84:G84"/>
    <mergeCell ref="C91:G91"/>
    <mergeCell ref="B42:G42"/>
    <mergeCell ref="B60:I60"/>
    <mergeCell ref="C62:H62"/>
    <mergeCell ref="C63:G63"/>
    <mergeCell ref="C64:G64"/>
    <mergeCell ref="C45:H45"/>
    <mergeCell ref="C46:H46"/>
    <mergeCell ref="C47:H47"/>
    <mergeCell ref="C48:H48"/>
    <mergeCell ref="B51:G51"/>
    <mergeCell ref="C53:H53"/>
    <mergeCell ref="C54:H54"/>
    <mergeCell ref="B56:H56"/>
    <mergeCell ref="B58:H58"/>
    <mergeCell ref="C55:H55"/>
    <mergeCell ref="C44:G44"/>
    <mergeCell ref="C24:G24"/>
    <mergeCell ref="C25:G25"/>
    <mergeCell ref="C27:G27"/>
    <mergeCell ref="B28:G28"/>
    <mergeCell ref="C30:G30"/>
    <mergeCell ref="C31:G31"/>
    <mergeCell ref="C32:G32"/>
    <mergeCell ref="C33:G33"/>
    <mergeCell ref="C38:G38"/>
    <mergeCell ref="B34:G34"/>
    <mergeCell ref="C36:G36"/>
    <mergeCell ref="C39:G39"/>
    <mergeCell ref="C40:G40"/>
    <mergeCell ref="C41:G41"/>
    <mergeCell ref="C23:G23"/>
    <mergeCell ref="B8:I8"/>
    <mergeCell ref="B9:I9"/>
    <mergeCell ref="B11:H11"/>
    <mergeCell ref="B13:I13"/>
    <mergeCell ref="C15:H15"/>
    <mergeCell ref="C16:H16"/>
    <mergeCell ref="B17:H17"/>
    <mergeCell ref="C19:G19"/>
    <mergeCell ref="C20:G20"/>
    <mergeCell ref="C21:G21"/>
    <mergeCell ref="C22:G22"/>
    <mergeCell ref="C37:G37"/>
    <mergeCell ref="B7:I7"/>
    <mergeCell ref="B2:I2"/>
    <mergeCell ref="B5:I5"/>
    <mergeCell ref="B6:I6"/>
    <mergeCell ref="B1:I1"/>
  </mergeCells>
  <pageMargins left="0.511811024" right="0.511811024" top="0.78740157499999996" bottom="0.78740157499999996" header="0.31496062000000002" footer="0.31496062000000002"/>
  <pageSetup paperSize="9" orientation="portrait" r:id="rId1"/>
</worksheet>
</file>

<file path=xl/worksheets/sheet7.xml><?xml version="1.0" encoding="utf-8"?>
<worksheet xmlns="http://schemas.openxmlformats.org/spreadsheetml/2006/main" xmlns:r="http://schemas.openxmlformats.org/officeDocument/2006/relationships">
  <sheetPr>
    <tabColor rgb="FFFFFF00"/>
  </sheetPr>
  <dimension ref="B1:M107"/>
  <sheetViews>
    <sheetView zoomScaleNormal="100" workbookViewId="0">
      <selection activeCell="I11" sqref="I11"/>
    </sheetView>
  </sheetViews>
  <sheetFormatPr defaultRowHeight="15"/>
  <cols>
    <col min="1" max="1" width="1.42578125" customWidth="1"/>
    <col min="2" max="2" width="4.140625" style="2" customWidth="1"/>
    <col min="3" max="3" width="46" customWidth="1"/>
    <col min="4" max="4" width="6.85546875" customWidth="1"/>
    <col min="5" max="5" width="5.42578125" customWidth="1"/>
    <col min="6" max="6" width="6.42578125" customWidth="1"/>
    <col min="7" max="7" width="9.5703125" customWidth="1"/>
    <col min="8" max="8" width="15.140625" style="5" customWidth="1"/>
    <col min="9" max="9" width="15.140625" style="3" customWidth="1"/>
    <col min="11" max="11" width="10.28515625" customWidth="1"/>
  </cols>
  <sheetData>
    <row r="1" spans="2:9" ht="39" customHeight="1" thickBot="1">
      <c r="B1" s="429" t="s">
        <v>180</v>
      </c>
      <c r="C1" s="429"/>
      <c r="D1" s="429"/>
      <c r="E1" s="429"/>
      <c r="F1" s="429"/>
      <c r="G1" s="429"/>
      <c r="H1" s="429"/>
      <c r="I1" s="429"/>
    </row>
    <row r="2" spans="2:9" ht="30" customHeight="1">
      <c r="B2" s="563" t="s">
        <v>0</v>
      </c>
      <c r="C2" s="564"/>
      <c r="D2" s="564"/>
      <c r="E2" s="564"/>
      <c r="F2" s="564"/>
      <c r="G2" s="564"/>
      <c r="H2" s="564"/>
      <c r="I2" s="565"/>
    </row>
    <row r="3" spans="2:9">
      <c r="B3" s="67"/>
      <c r="H3" s="68"/>
      <c r="I3" s="69"/>
    </row>
    <row r="4" spans="2:9">
      <c r="B4" s="70"/>
      <c r="C4" s="71"/>
      <c r="D4" s="71"/>
      <c r="E4" s="71"/>
      <c r="F4" s="71"/>
      <c r="G4" s="71"/>
      <c r="H4" s="72"/>
      <c r="I4" s="73"/>
    </row>
    <row r="5" spans="2:9" ht="14.25" customHeight="1">
      <c r="B5" s="508" t="s">
        <v>90</v>
      </c>
      <c r="C5" s="509"/>
      <c r="D5" s="509"/>
      <c r="E5" s="509"/>
      <c r="F5" s="509"/>
      <c r="G5" s="509"/>
      <c r="H5" s="509"/>
      <c r="I5" s="510"/>
    </row>
    <row r="6" spans="2:9" ht="14.25" customHeight="1">
      <c r="B6" s="602" t="s">
        <v>187</v>
      </c>
      <c r="C6" s="603"/>
      <c r="D6" s="603"/>
      <c r="E6" s="603"/>
      <c r="F6" s="603"/>
      <c r="G6" s="603"/>
      <c r="H6" s="603"/>
      <c r="I6" s="604"/>
    </row>
    <row r="7" spans="2:9">
      <c r="B7" s="508" t="s">
        <v>188</v>
      </c>
      <c r="C7" s="509"/>
      <c r="D7" s="509"/>
      <c r="E7" s="509"/>
      <c r="F7" s="509"/>
      <c r="G7" s="509"/>
      <c r="H7" s="509"/>
      <c r="I7" s="510"/>
    </row>
    <row r="8" spans="2:9">
      <c r="B8" s="566" t="s">
        <v>2</v>
      </c>
      <c r="C8" s="567"/>
      <c r="D8" s="567"/>
      <c r="E8" s="567"/>
      <c r="F8" s="567"/>
      <c r="G8" s="567"/>
      <c r="H8" s="567"/>
      <c r="I8" s="568"/>
    </row>
    <row r="9" spans="2:9">
      <c r="B9" s="587" t="s">
        <v>234</v>
      </c>
      <c r="C9" s="514"/>
      <c r="D9" s="514"/>
      <c r="E9" s="514"/>
      <c r="F9" s="514"/>
      <c r="G9" s="514"/>
      <c r="H9" s="514"/>
      <c r="I9" s="588"/>
    </row>
    <row r="10" spans="2:9">
      <c r="B10" s="70"/>
      <c r="C10" s="71"/>
      <c r="D10" s="71"/>
      <c r="E10" s="71"/>
      <c r="F10" s="71"/>
      <c r="G10" s="71"/>
      <c r="H10" s="72"/>
      <c r="I10" s="73"/>
    </row>
    <row r="11" spans="2:9" ht="33.75" customHeight="1">
      <c r="B11" s="601" t="s">
        <v>239</v>
      </c>
      <c r="C11" s="545"/>
      <c r="D11" s="545"/>
      <c r="E11" s="545"/>
      <c r="F11" s="545"/>
      <c r="G11" s="545"/>
      <c r="H11" s="597"/>
      <c r="I11" s="167">
        <v>0</v>
      </c>
    </row>
    <row r="12" spans="2:9">
      <c r="B12" s="75"/>
      <c r="H12" s="68"/>
      <c r="I12" s="76"/>
    </row>
    <row r="13" spans="2:9">
      <c r="B13" s="570" t="s">
        <v>4</v>
      </c>
      <c r="C13" s="571"/>
      <c r="D13" s="571"/>
      <c r="E13" s="571"/>
      <c r="F13" s="571"/>
      <c r="G13" s="571"/>
      <c r="H13" s="571"/>
      <c r="I13" s="572"/>
    </row>
    <row r="14" spans="2:9">
      <c r="B14" s="75"/>
      <c r="H14" s="68"/>
      <c r="I14" s="76"/>
    </row>
    <row r="15" spans="2:9">
      <c r="B15" s="121" t="s">
        <v>5</v>
      </c>
      <c r="C15" s="516" t="s">
        <v>6</v>
      </c>
      <c r="D15" s="517"/>
      <c r="E15" s="517"/>
      <c r="F15" s="517"/>
      <c r="G15" s="517"/>
      <c r="H15" s="518"/>
      <c r="I15" s="122" t="s">
        <v>7</v>
      </c>
    </row>
    <row r="16" spans="2:9">
      <c r="B16" s="77">
        <v>1</v>
      </c>
      <c r="C16" s="560" t="s">
        <v>8</v>
      </c>
      <c r="D16" s="561"/>
      <c r="E16" s="561"/>
      <c r="F16" s="561"/>
      <c r="G16" s="561"/>
      <c r="H16" s="562"/>
      <c r="I16" s="106">
        <f>I11</f>
        <v>0</v>
      </c>
    </row>
    <row r="17" spans="2:9">
      <c r="B17" s="77">
        <v>2</v>
      </c>
      <c r="C17" s="9" t="s">
        <v>238</v>
      </c>
      <c r="D17" s="107"/>
      <c r="E17" s="107"/>
      <c r="F17" s="107"/>
      <c r="G17" s="107"/>
      <c r="H17" s="108"/>
      <c r="I17" s="213">
        <f>I11*0.2</f>
        <v>0</v>
      </c>
    </row>
    <row r="18" spans="2:9">
      <c r="B18" s="573" t="s">
        <v>9</v>
      </c>
      <c r="C18" s="538"/>
      <c r="D18" s="538"/>
      <c r="E18" s="538"/>
      <c r="F18" s="538"/>
      <c r="G18" s="538"/>
      <c r="H18" s="539"/>
      <c r="I18" s="133">
        <f>SUM(I16:I17)</f>
        <v>0</v>
      </c>
    </row>
    <row r="19" spans="2:9">
      <c r="B19" s="75"/>
      <c r="H19" s="79"/>
      <c r="I19" s="76"/>
    </row>
    <row r="20" spans="2:9">
      <c r="B20" s="121" t="s">
        <v>10</v>
      </c>
      <c r="C20" s="516" t="s">
        <v>11</v>
      </c>
      <c r="D20" s="517"/>
      <c r="E20" s="517"/>
      <c r="F20" s="517"/>
      <c r="G20" s="518"/>
      <c r="H20" s="117" t="s">
        <v>12</v>
      </c>
      <c r="I20" s="122" t="s">
        <v>7</v>
      </c>
    </row>
    <row r="21" spans="2:9">
      <c r="B21" s="77">
        <v>1</v>
      </c>
      <c r="C21" s="554" t="s">
        <v>13</v>
      </c>
      <c r="D21" s="555"/>
      <c r="E21" s="555"/>
      <c r="F21" s="555"/>
      <c r="G21" s="556"/>
      <c r="H21" s="240">
        <v>0.2</v>
      </c>
      <c r="I21" s="213">
        <f>ROUND($I$18*H21,2)</f>
        <v>0</v>
      </c>
    </row>
    <row r="22" spans="2:9">
      <c r="B22" s="77">
        <v>2</v>
      </c>
      <c r="C22" s="554" t="s">
        <v>14</v>
      </c>
      <c r="D22" s="555"/>
      <c r="E22" s="555"/>
      <c r="F22" s="555"/>
      <c r="G22" s="556"/>
      <c r="H22" s="240">
        <v>1.4999999999999999E-2</v>
      </c>
      <c r="I22" s="213">
        <f t="shared" ref="I22:I28" si="0">ROUND($I$18*H22,2)</f>
        <v>0</v>
      </c>
    </row>
    <row r="23" spans="2:9">
      <c r="B23" s="77">
        <v>3</v>
      </c>
      <c r="C23" s="554" t="s">
        <v>15</v>
      </c>
      <c r="D23" s="555"/>
      <c r="E23" s="555"/>
      <c r="F23" s="555"/>
      <c r="G23" s="556"/>
      <c r="H23" s="240">
        <v>0.01</v>
      </c>
      <c r="I23" s="213">
        <f t="shared" si="0"/>
        <v>0</v>
      </c>
    </row>
    <row r="24" spans="2:9">
      <c r="B24" s="77">
        <v>4</v>
      </c>
      <c r="C24" s="554" t="s">
        <v>16</v>
      </c>
      <c r="D24" s="555"/>
      <c r="E24" s="555"/>
      <c r="F24" s="555"/>
      <c r="G24" s="556"/>
      <c r="H24" s="240">
        <v>2E-3</v>
      </c>
      <c r="I24" s="213">
        <f t="shared" si="0"/>
        <v>0</v>
      </c>
    </row>
    <row r="25" spans="2:9">
      <c r="B25" s="77">
        <v>5</v>
      </c>
      <c r="C25" s="554" t="s">
        <v>17</v>
      </c>
      <c r="D25" s="555"/>
      <c r="E25" s="555"/>
      <c r="F25" s="555"/>
      <c r="G25" s="556"/>
      <c r="H25" s="240">
        <v>2.5000000000000001E-2</v>
      </c>
      <c r="I25" s="213">
        <f t="shared" si="0"/>
        <v>0</v>
      </c>
    </row>
    <row r="26" spans="2:9">
      <c r="B26" s="77">
        <v>6</v>
      </c>
      <c r="C26" s="554" t="s">
        <v>18</v>
      </c>
      <c r="D26" s="555"/>
      <c r="E26" s="555"/>
      <c r="F26" s="555"/>
      <c r="G26" s="556"/>
      <c r="H26" s="240">
        <v>0.08</v>
      </c>
      <c r="I26" s="213">
        <f t="shared" si="0"/>
        <v>0</v>
      </c>
    </row>
    <row r="27" spans="2:9">
      <c r="B27" s="77">
        <v>7</v>
      </c>
      <c r="C27" s="1" t="s">
        <v>19</v>
      </c>
      <c r="D27" s="302" t="s">
        <v>20</v>
      </c>
      <c r="E27" s="303">
        <v>0.03</v>
      </c>
      <c r="F27" s="302" t="s">
        <v>21</v>
      </c>
      <c r="G27" s="304">
        <v>1</v>
      </c>
      <c r="H27" s="240">
        <f>E27*G27</f>
        <v>0.03</v>
      </c>
      <c r="I27" s="213">
        <f t="shared" si="0"/>
        <v>0</v>
      </c>
    </row>
    <row r="28" spans="2:9">
      <c r="B28" s="77">
        <v>8</v>
      </c>
      <c r="C28" s="554" t="s">
        <v>22</v>
      </c>
      <c r="D28" s="555"/>
      <c r="E28" s="555"/>
      <c r="F28" s="555"/>
      <c r="G28" s="556"/>
      <c r="H28" s="240">
        <v>6.0000000000000001E-3</v>
      </c>
      <c r="I28" s="213">
        <f t="shared" si="0"/>
        <v>0</v>
      </c>
    </row>
    <row r="29" spans="2:9">
      <c r="B29" s="573" t="s">
        <v>9</v>
      </c>
      <c r="C29" s="538"/>
      <c r="D29" s="538"/>
      <c r="E29" s="538"/>
      <c r="F29" s="538"/>
      <c r="G29" s="539"/>
      <c r="H29" s="137">
        <f>SUM(H21:H28)</f>
        <v>0.3680000000000001</v>
      </c>
      <c r="I29" s="133">
        <f>SUM(I21:I28)</f>
        <v>0</v>
      </c>
    </row>
    <row r="30" spans="2:9">
      <c r="B30" s="75"/>
      <c r="H30" s="79"/>
      <c r="I30" s="76"/>
    </row>
    <row r="31" spans="2:9">
      <c r="B31" s="121" t="s">
        <v>23</v>
      </c>
      <c r="C31" s="516" t="s">
        <v>24</v>
      </c>
      <c r="D31" s="517"/>
      <c r="E31" s="517"/>
      <c r="F31" s="517"/>
      <c r="G31" s="518"/>
      <c r="H31" s="117" t="s">
        <v>12</v>
      </c>
      <c r="I31" s="122" t="s">
        <v>7</v>
      </c>
    </row>
    <row r="32" spans="2:9">
      <c r="B32" s="77">
        <v>1</v>
      </c>
      <c r="C32" s="554" t="s">
        <v>25</v>
      </c>
      <c r="D32" s="555"/>
      <c r="E32" s="555"/>
      <c r="F32" s="555"/>
      <c r="G32" s="556"/>
      <c r="H32" s="206">
        <f>ROUND(1/12,4)</f>
        <v>8.3299999999999999E-2</v>
      </c>
      <c r="I32" s="225">
        <f>ROUND($I$18*H32,2)</f>
        <v>0</v>
      </c>
    </row>
    <row r="33" spans="2:11">
      <c r="B33" s="77">
        <v>2</v>
      </c>
      <c r="C33" s="554" t="s">
        <v>26</v>
      </c>
      <c r="D33" s="555"/>
      <c r="E33" s="555"/>
      <c r="F33" s="555"/>
      <c r="G33" s="556"/>
      <c r="H33" s="214">
        <v>3.0249999999999999E-2</v>
      </c>
      <c r="I33" s="225">
        <f>ROUND($I$18*H33,2)</f>
        <v>0</v>
      </c>
    </row>
    <row r="34" spans="2:11">
      <c r="B34" s="77">
        <v>3</v>
      </c>
      <c r="C34" s="554" t="s">
        <v>27</v>
      </c>
      <c r="D34" s="555"/>
      <c r="E34" s="555"/>
      <c r="F34" s="555"/>
      <c r="G34" s="556"/>
      <c r="H34" s="215">
        <f>ROUND((H32+H33)*H29,4)</f>
        <v>4.1799999999999997E-2</v>
      </c>
      <c r="I34" s="225">
        <f>ROUND($I$18*H34,2)</f>
        <v>0</v>
      </c>
      <c r="K34" s="7"/>
    </row>
    <row r="35" spans="2:11">
      <c r="B35" s="573" t="s">
        <v>9</v>
      </c>
      <c r="C35" s="538"/>
      <c r="D35" s="538"/>
      <c r="E35" s="538"/>
      <c r="F35" s="538"/>
      <c r="G35" s="539"/>
      <c r="H35" s="137">
        <f>SUM(H32:H34)</f>
        <v>0.15534999999999999</v>
      </c>
      <c r="I35" s="138">
        <f>SUM(I32:I34)</f>
        <v>0</v>
      </c>
    </row>
    <row r="36" spans="2:11">
      <c r="B36" s="75"/>
      <c r="H36" s="79"/>
      <c r="I36" s="76"/>
    </row>
    <row r="37" spans="2:11">
      <c r="B37" s="121" t="s">
        <v>28</v>
      </c>
      <c r="C37" s="516" t="s">
        <v>29</v>
      </c>
      <c r="D37" s="517"/>
      <c r="E37" s="517"/>
      <c r="F37" s="517"/>
      <c r="G37" s="518"/>
      <c r="H37" s="117" t="s">
        <v>12</v>
      </c>
      <c r="I37" s="122" t="s">
        <v>7</v>
      </c>
    </row>
    <row r="38" spans="2:11">
      <c r="B38" s="77">
        <v>1</v>
      </c>
      <c r="C38" s="574" t="s">
        <v>30</v>
      </c>
      <c r="D38" s="575"/>
      <c r="E38" s="575"/>
      <c r="F38" s="575"/>
      <c r="G38" s="576"/>
      <c r="H38" s="216">
        <f>(1+(1/12)+(1/12)+(1/12/3))/12*0.05</f>
        <v>4.9768518518518512E-3</v>
      </c>
      <c r="I38" s="213">
        <f>ROUND($I$18*H38,2)</f>
        <v>0</v>
      </c>
      <c r="K38" s="8"/>
    </row>
    <row r="39" spans="2:11">
      <c r="B39" s="77">
        <v>2</v>
      </c>
      <c r="C39" s="577" t="s">
        <v>31</v>
      </c>
      <c r="D39" s="578"/>
      <c r="E39" s="578"/>
      <c r="F39" s="578"/>
      <c r="G39" s="579"/>
      <c r="H39" s="216">
        <f>H38*0.08</f>
        <v>3.9814814814814812E-4</v>
      </c>
      <c r="I39" s="213">
        <f>ROUND($I$18*H39,2)</f>
        <v>0</v>
      </c>
      <c r="K39" s="8"/>
    </row>
    <row r="40" spans="2:11">
      <c r="B40" s="77">
        <v>3</v>
      </c>
      <c r="C40" s="574" t="s">
        <v>32</v>
      </c>
      <c r="D40" s="575"/>
      <c r="E40" s="575"/>
      <c r="F40" s="575"/>
      <c r="G40" s="576"/>
      <c r="H40" s="217">
        <f>(7/30/12)*0.9</f>
        <v>1.7500000000000002E-2</v>
      </c>
      <c r="I40" s="213">
        <f>ROUND($I$18*H40,2)</f>
        <v>0</v>
      </c>
      <c r="K40" s="8"/>
    </row>
    <row r="41" spans="2:11">
      <c r="B41" s="77">
        <v>4</v>
      </c>
      <c r="C41" s="574" t="s">
        <v>33</v>
      </c>
      <c r="D41" s="575"/>
      <c r="E41" s="575"/>
      <c r="F41" s="575"/>
      <c r="G41" s="576"/>
      <c r="H41" s="217">
        <f>H40*$H$29</f>
        <v>6.4400000000000021E-3</v>
      </c>
      <c r="I41" s="213">
        <f>ROUND($I$18*H41,2)</f>
        <v>0</v>
      </c>
      <c r="K41" s="8"/>
    </row>
    <row r="42" spans="2:11">
      <c r="B42" s="77">
        <v>5</v>
      </c>
      <c r="C42" s="574" t="s">
        <v>102</v>
      </c>
      <c r="D42" s="575"/>
      <c r="E42" s="575"/>
      <c r="F42" s="575"/>
      <c r="G42" s="576"/>
      <c r="H42" s="217">
        <v>0.04</v>
      </c>
      <c r="I42" s="213">
        <f>ROUND($I$18*H42,2)</f>
        <v>0</v>
      </c>
      <c r="K42" s="8"/>
    </row>
    <row r="43" spans="2:11">
      <c r="B43" s="573" t="s">
        <v>9</v>
      </c>
      <c r="C43" s="538"/>
      <c r="D43" s="538"/>
      <c r="E43" s="538"/>
      <c r="F43" s="538"/>
      <c r="G43" s="539"/>
      <c r="H43" s="137">
        <f>SUM(H38:H42)</f>
        <v>6.9315000000000002E-2</v>
      </c>
      <c r="I43" s="133">
        <f>SUM(I38:I42)</f>
        <v>0</v>
      </c>
      <c r="K43" s="8"/>
    </row>
    <row r="44" spans="2:11">
      <c r="B44" s="67"/>
      <c r="H44" s="79"/>
      <c r="I44" s="131"/>
      <c r="K44" s="8"/>
    </row>
    <row r="45" spans="2:11">
      <c r="B45" s="121" t="s">
        <v>34</v>
      </c>
      <c r="C45" s="516" t="s">
        <v>35</v>
      </c>
      <c r="D45" s="517"/>
      <c r="E45" s="517"/>
      <c r="F45" s="517"/>
      <c r="G45" s="518"/>
      <c r="H45" s="117"/>
      <c r="I45" s="122" t="s">
        <v>7</v>
      </c>
      <c r="K45" s="8"/>
    </row>
    <row r="46" spans="2:11">
      <c r="B46" s="77">
        <v>1</v>
      </c>
      <c r="C46" s="574" t="s">
        <v>103</v>
      </c>
      <c r="D46" s="575"/>
      <c r="E46" s="575"/>
      <c r="F46" s="575"/>
      <c r="G46" s="575"/>
      <c r="H46" s="576"/>
      <c r="I46" s="229">
        <f>ROUND((I18*9.075%)+(I18*(9.075%)*H29),2)</f>
        <v>0</v>
      </c>
      <c r="K46" s="8"/>
    </row>
    <row r="47" spans="2:11">
      <c r="B47" s="77">
        <v>2</v>
      </c>
      <c r="C47" s="557" t="s">
        <v>36</v>
      </c>
      <c r="D47" s="558"/>
      <c r="E47" s="558"/>
      <c r="F47" s="558"/>
      <c r="G47" s="558"/>
      <c r="H47" s="559"/>
      <c r="I47" s="229">
        <f>ROUND((1/30)/12*(I18+I35+I55+I46+I43+I29),2)</f>
        <v>0</v>
      </c>
      <c r="K47" s="8"/>
    </row>
    <row r="48" spans="2:11">
      <c r="B48" s="77">
        <v>3</v>
      </c>
      <c r="C48" s="557" t="s">
        <v>37</v>
      </c>
      <c r="D48" s="558"/>
      <c r="E48" s="558"/>
      <c r="F48" s="558"/>
      <c r="G48" s="558"/>
      <c r="H48" s="559"/>
      <c r="I48" s="229">
        <f>ROUND((((1/30)*5)/12*(I18+I35+I43+I46+I55+I29)*0.015),2)</f>
        <v>0</v>
      </c>
      <c r="K48" s="8"/>
    </row>
    <row r="49" spans="2:11">
      <c r="B49" s="77">
        <v>4</v>
      </c>
      <c r="C49" s="557" t="s">
        <v>38</v>
      </c>
      <c r="D49" s="558"/>
      <c r="E49" s="558"/>
      <c r="F49" s="558"/>
      <c r="G49" s="558"/>
      <c r="H49" s="559"/>
      <c r="I49" s="229">
        <f>ROUND((((($I$18+I35+I43+I46+I55+I29)/30*0.69)/12)),2)</f>
        <v>0</v>
      </c>
      <c r="K49" s="8"/>
    </row>
    <row r="50" spans="2:11">
      <c r="B50" s="77">
        <v>5</v>
      </c>
      <c r="C50" s="557" t="s">
        <v>39</v>
      </c>
      <c r="D50" s="558"/>
      <c r="E50" s="558"/>
      <c r="F50" s="558"/>
      <c r="G50" s="558"/>
      <c r="H50" s="559"/>
      <c r="I50" s="230">
        <f>ROUND((((($I$18*0.121)+(H29)*(I18*0.121))*(4/12)))*0.02,2) + ((H26*I18 + H29*I32 + I55 + I43)*4/12)*0.02</f>
        <v>0</v>
      </c>
      <c r="K50" s="8"/>
    </row>
    <row r="51" spans="2:11">
      <c r="B51" s="77">
        <v>6</v>
      </c>
      <c r="C51" s="557" t="s">
        <v>40</v>
      </c>
      <c r="D51" s="558"/>
      <c r="E51" s="558"/>
      <c r="F51" s="558"/>
      <c r="G51" s="558"/>
      <c r="H51" s="559"/>
      <c r="I51" s="230">
        <f>ROUND(((3/30)/12)*(I18+I35+I43+I46+I55+I29),2)</f>
        <v>0</v>
      </c>
      <c r="K51" s="8"/>
    </row>
    <row r="52" spans="2:11">
      <c r="B52" s="573" t="s">
        <v>9</v>
      </c>
      <c r="C52" s="538"/>
      <c r="D52" s="538"/>
      <c r="E52" s="538"/>
      <c r="F52" s="538"/>
      <c r="G52" s="538"/>
      <c r="H52" s="539"/>
      <c r="I52" s="135">
        <f>SUM(I46:I51)</f>
        <v>0</v>
      </c>
      <c r="K52" s="8"/>
    </row>
    <row r="53" spans="2:11">
      <c r="B53" s="75"/>
      <c r="H53" s="80"/>
      <c r="I53" s="76"/>
      <c r="K53" s="8"/>
    </row>
    <row r="54" spans="2:11">
      <c r="B54" s="121" t="s">
        <v>41</v>
      </c>
      <c r="C54" s="516" t="s">
        <v>42</v>
      </c>
      <c r="D54" s="517"/>
      <c r="E54" s="517"/>
      <c r="F54" s="517"/>
      <c r="G54" s="517"/>
      <c r="H54" s="518"/>
      <c r="I54" s="122" t="s">
        <v>7</v>
      </c>
      <c r="K54" s="8"/>
    </row>
    <row r="55" spans="2:11">
      <c r="B55" s="77">
        <v>1</v>
      </c>
      <c r="C55" s="543" t="s">
        <v>43</v>
      </c>
      <c r="D55" s="544"/>
      <c r="E55" s="544"/>
      <c r="F55" s="544"/>
      <c r="G55" s="544"/>
      <c r="H55" s="605"/>
      <c r="I55" s="129">
        <v>0</v>
      </c>
      <c r="K55" s="8"/>
    </row>
    <row r="56" spans="2:11">
      <c r="B56" s="77">
        <v>2</v>
      </c>
      <c r="C56" s="543" t="s">
        <v>49</v>
      </c>
      <c r="D56" s="544"/>
      <c r="E56" s="544"/>
      <c r="F56" s="544"/>
      <c r="G56" s="544"/>
      <c r="H56" s="605"/>
      <c r="I56" s="129">
        <v>0</v>
      </c>
      <c r="K56" s="8"/>
    </row>
    <row r="57" spans="2:11">
      <c r="B57" s="566" t="s">
        <v>9</v>
      </c>
      <c r="C57" s="567"/>
      <c r="D57" s="567"/>
      <c r="E57" s="567"/>
      <c r="F57" s="567"/>
      <c r="G57" s="567"/>
      <c r="H57" s="569"/>
      <c r="I57" s="127">
        <f>SUM(I55:I56)</f>
        <v>0</v>
      </c>
      <c r="K57" s="8"/>
    </row>
    <row r="58" spans="2:11">
      <c r="B58" s="75"/>
      <c r="H58" s="79"/>
      <c r="I58" s="76"/>
      <c r="K58" s="8"/>
    </row>
    <row r="59" spans="2:11">
      <c r="B59" s="573" t="s">
        <v>91</v>
      </c>
      <c r="C59" s="538"/>
      <c r="D59" s="538"/>
      <c r="E59" s="538"/>
      <c r="F59" s="538"/>
      <c r="G59" s="538"/>
      <c r="H59" s="539"/>
      <c r="I59" s="134">
        <f>I57+I52+I43+I35+I29+I18</f>
        <v>0</v>
      </c>
      <c r="K59" s="8"/>
    </row>
    <row r="60" spans="2:11">
      <c r="B60" s="75"/>
      <c r="H60" s="68"/>
      <c r="I60" s="76"/>
      <c r="K60" s="8"/>
    </row>
    <row r="61" spans="2:11">
      <c r="B61" s="570" t="s">
        <v>45</v>
      </c>
      <c r="C61" s="571"/>
      <c r="D61" s="571"/>
      <c r="E61" s="571"/>
      <c r="F61" s="571"/>
      <c r="G61" s="571"/>
      <c r="H61" s="571"/>
      <c r="I61" s="572"/>
      <c r="K61" s="8"/>
    </row>
    <row r="62" spans="2:11">
      <c r="B62" s="75"/>
      <c r="H62" s="68"/>
      <c r="I62" s="76"/>
      <c r="K62" s="8"/>
    </row>
    <row r="63" spans="2:11">
      <c r="B63" s="121" t="s">
        <v>5</v>
      </c>
      <c r="C63" s="516" t="s">
        <v>46</v>
      </c>
      <c r="D63" s="517"/>
      <c r="E63" s="517"/>
      <c r="F63" s="517"/>
      <c r="G63" s="517"/>
      <c r="H63" s="583"/>
      <c r="I63" s="122" t="s">
        <v>7</v>
      </c>
      <c r="K63" s="8"/>
    </row>
    <row r="64" spans="2:11">
      <c r="B64" s="77">
        <v>1</v>
      </c>
      <c r="C64" s="598" t="s">
        <v>47</v>
      </c>
      <c r="D64" s="599"/>
      <c r="E64" s="599"/>
      <c r="F64" s="599"/>
      <c r="G64" s="600"/>
      <c r="H64" s="220">
        <f>UNIFORMES_EQUIPAMENTOS!C20</f>
        <v>0</v>
      </c>
      <c r="I64" s="213">
        <f>H64*1</f>
        <v>0</v>
      </c>
      <c r="K64" s="8"/>
    </row>
    <row r="65" spans="2:11">
      <c r="B65" s="77">
        <v>2</v>
      </c>
      <c r="C65" s="598" t="s">
        <v>48</v>
      </c>
      <c r="D65" s="599"/>
      <c r="E65" s="599"/>
      <c r="F65" s="599"/>
      <c r="G65" s="600"/>
      <c r="H65" s="220">
        <f>UNIFORMES_EQUIPAMENTOS!H15</f>
        <v>0</v>
      </c>
      <c r="I65" s="213">
        <f>H65*1</f>
        <v>0</v>
      </c>
      <c r="K65" s="8"/>
    </row>
    <row r="66" spans="2:11">
      <c r="B66" s="77">
        <v>4</v>
      </c>
      <c r="C66" s="598" t="s">
        <v>50</v>
      </c>
      <c r="D66" s="599"/>
      <c r="E66" s="599"/>
      <c r="F66" s="599"/>
      <c r="G66" s="600"/>
      <c r="H66" s="351">
        <v>0</v>
      </c>
      <c r="I66" s="213">
        <f>(I59+I64+I65)*H66</f>
        <v>0</v>
      </c>
      <c r="K66" s="8"/>
    </row>
    <row r="67" spans="2:11">
      <c r="B67" s="77">
        <v>5</v>
      </c>
      <c r="C67" s="598" t="s">
        <v>51</v>
      </c>
      <c r="D67" s="599"/>
      <c r="E67" s="599"/>
      <c r="F67" s="599"/>
      <c r="G67" s="600"/>
      <c r="H67" s="351">
        <v>0</v>
      </c>
      <c r="I67" s="213">
        <f>(I59+I64+I65+I66)*H67</f>
        <v>0</v>
      </c>
      <c r="K67" s="8"/>
    </row>
    <row r="68" spans="2:11">
      <c r="B68" s="573" t="s">
        <v>80</v>
      </c>
      <c r="C68" s="538"/>
      <c r="D68" s="538"/>
      <c r="E68" s="538"/>
      <c r="F68" s="538"/>
      <c r="G68" s="538"/>
      <c r="H68" s="539"/>
      <c r="I68" s="133">
        <f>SUM(I64:I67)</f>
        <v>0</v>
      </c>
      <c r="K68" s="8"/>
    </row>
    <row r="69" spans="2:11">
      <c r="B69" s="75"/>
      <c r="H69" s="68"/>
      <c r="I69" s="76"/>
      <c r="K69" s="8"/>
    </row>
    <row r="70" spans="2:11">
      <c r="B70" s="570" t="s">
        <v>53</v>
      </c>
      <c r="C70" s="571"/>
      <c r="D70" s="571"/>
      <c r="E70" s="571"/>
      <c r="F70" s="571"/>
      <c r="G70" s="571"/>
      <c r="H70" s="571"/>
      <c r="I70" s="572"/>
      <c r="K70" s="8"/>
    </row>
    <row r="71" spans="2:11">
      <c r="B71" s="75"/>
      <c r="H71" s="68"/>
      <c r="I71" s="76"/>
      <c r="K71" s="8"/>
    </row>
    <row r="72" spans="2:11">
      <c r="B72" s="121" t="s">
        <v>5</v>
      </c>
      <c r="C72" s="516" t="s">
        <v>191</v>
      </c>
      <c r="D72" s="517"/>
      <c r="E72" s="517"/>
      <c r="F72" s="517"/>
      <c r="G72" s="517"/>
      <c r="H72" s="518"/>
      <c r="I72" s="122" t="s">
        <v>7</v>
      </c>
      <c r="K72" s="8"/>
    </row>
    <row r="73" spans="2:11">
      <c r="B73" s="77">
        <v>1</v>
      </c>
      <c r="C73" s="162" t="s">
        <v>54</v>
      </c>
      <c r="D73" s="163"/>
      <c r="E73" s="163"/>
      <c r="F73" s="163"/>
      <c r="G73" s="164"/>
      <c r="H73" s="242">
        <v>0</v>
      </c>
      <c r="I73" s="225">
        <f>(ROUND((44*(H73))-(I11*0.06),2))*1</f>
        <v>0</v>
      </c>
      <c r="K73" s="8"/>
    </row>
    <row r="74" spans="2:11">
      <c r="B74" s="77">
        <v>2</v>
      </c>
      <c r="C74" s="543" t="s">
        <v>55</v>
      </c>
      <c r="D74" s="544"/>
      <c r="E74" s="544"/>
      <c r="F74" s="544"/>
      <c r="G74" s="544"/>
      <c r="H74" s="294">
        <v>0</v>
      </c>
      <c r="I74" s="128">
        <f>(ROUND((H74*22)*0.8,2))</f>
        <v>0</v>
      </c>
      <c r="K74" s="8"/>
    </row>
    <row r="75" spans="2:11">
      <c r="B75" s="77">
        <v>3</v>
      </c>
      <c r="C75" s="543" t="s">
        <v>56</v>
      </c>
      <c r="D75" s="544"/>
      <c r="E75" s="544"/>
      <c r="F75" s="544"/>
      <c r="G75" s="544"/>
      <c r="H75" s="294">
        <v>0</v>
      </c>
      <c r="I75" s="225">
        <f>H75</f>
        <v>0</v>
      </c>
      <c r="K75" s="8"/>
    </row>
    <row r="76" spans="2:11">
      <c r="B76" s="77">
        <v>4</v>
      </c>
      <c r="C76" s="543" t="s">
        <v>150</v>
      </c>
      <c r="D76" s="544"/>
      <c r="E76" s="544"/>
      <c r="F76" s="544"/>
      <c r="G76" s="544"/>
      <c r="H76" s="227">
        <v>339.49</v>
      </c>
      <c r="I76" s="225">
        <f>H76*3.5</f>
        <v>1188.2150000000001</v>
      </c>
      <c r="K76" s="8"/>
    </row>
    <row r="77" spans="2:11">
      <c r="B77" s="584" t="s">
        <v>81</v>
      </c>
      <c r="C77" s="585"/>
      <c r="D77" s="585"/>
      <c r="E77" s="585"/>
      <c r="F77" s="585"/>
      <c r="G77" s="585"/>
      <c r="H77" s="586"/>
      <c r="I77" s="138">
        <f>SUM(I73:I76)</f>
        <v>1188.2150000000001</v>
      </c>
      <c r="K77" s="8"/>
    </row>
    <row r="78" spans="2:11">
      <c r="B78" s="75"/>
      <c r="H78" s="68"/>
      <c r="I78" s="76"/>
      <c r="K78" s="8"/>
    </row>
    <row r="79" spans="2:11">
      <c r="B79" s="570" t="s">
        <v>58</v>
      </c>
      <c r="C79" s="571"/>
      <c r="D79" s="571"/>
      <c r="E79" s="571"/>
      <c r="F79" s="571"/>
      <c r="G79" s="571"/>
      <c r="H79" s="571"/>
      <c r="I79" s="572"/>
      <c r="K79" s="8"/>
    </row>
    <row r="80" spans="2:11">
      <c r="B80" s="75"/>
      <c r="H80" s="68"/>
      <c r="I80" s="76"/>
      <c r="K80" s="8"/>
    </row>
    <row r="81" spans="2:11">
      <c r="B81" s="121" t="s">
        <v>5</v>
      </c>
      <c r="C81" s="516" t="s">
        <v>59</v>
      </c>
      <c r="D81" s="517"/>
      <c r="E81" s="517"/>
      <c r="F81" s="517"/>
      <c r="G81" s="518"/>
      <c r="H81" s="117" t="s">
        <v>12</v>
      </c>
      <c r="I81" s="122" t="s">
        <v>7</v>
      </c>
      <c r="K81" s="8"/>
    </row>
    <row r="82" spans="2:11">
      <c r="B82" s="77">
        <v>1</v>
      </c>
      <c r="C82" s="554" t="s">
        <v>60</v>
      </c>
      <c r="D82" s="555"/>
      <c r="E82" s="555"/>
      <c r="F82" s="555"/>
      <c r="G82" s="556"/>
      <c r="H82" s="240">
        <v>7.5999999999999998E-2</v>
      </c>
      <c r="I82" s="213">
        <f>$I$86/$H$86*H82</f>
        <v>0</v>
      </c>
      <c r="K82" s="8"/>
    </row>
    <row r="83" spans="2:11">
      <c r="B83" s="77">
        <v>2</v>
      </c>
      <c r="C83" s="554" t="s">
        <v>61</v>
      </c>
      <c r="D83" s="555"/>
      <c r="E83" s="555"/>
      <c r="F83" s="555"/>
      <c r="G83" s="556"/>
      <c r="H83" s="240">
        <v>1.6500000000000001E-2</v>
      </c>
      <c r="I83" s="213">
        <f>$I$86/$H$86*H83</f>
        <v>0</v>
      </c>
      <c r="K83" s="8"/>
    </row>
    <row r="84" spans="2:11">
      <c r="B84" s="77">
        <v>3</v>
      </c>
      <c r="C84" s="554" t="s">
        <v>62</v>
      </c>
      <c r="D84" s="555"/>
      <c r="E84" s="555"/>
      <c r="F84" s="555"/>
      <c r="G84" s="556"/>
      <c r="H84" s="240">
        <v>0.05</v>
      </c>
      <c r="I84" s="213">
        <f>$I$86/$H$86*H84</f>
        <v>0</v>
      </c>
      <c r="K84" s="8"/>
    </row>
    <row r="85" spans="2:11">
      <c r="B85" s="169">
        <v>4</v>
      </c>
      <c r="C85" s="548" t="s">
        <v>197</v>
      </c>
      <c r="D85" s="549"/>
      <c r="E85" s="549"/>
      <c r="F85" s="549"/>
      <c r="G85" s="550"/>
      <c r="H85" s="240">
        <v>0</v>
      </c>
      <c r="I85" s="213">
        <f>$I$86/$H$86*H85</f>
        <v>0</v>
      </c>
      <c r="K85" s="8"/>
    </row>
    <row r="86" spans="2:11">
      <c r="B86" s="573" t="s">
        <v>9</v>
      </c>
      <c r="C86" s="538"/>
      <c r="D86" s="538"/>
      <c r="E86" s="538"/>
      <c r="F86" s="538"/>
      <c r="G86" s="539"/>
      <c r="H86" s="137">
        <f>SUM(H82:H85)</f>
        <v>0.14250000000000002</v>
      </c>
      <c r="I86" s="133">
        <f>ROUND(((I59+I68)*$H$86)/(1-$H$86),2)</f>
        <v>0</v>
      </c>
      <c r="K86" s="8"/>
    </row>
    <row r="87" spans="2:11">
      <c r="B87" s="75"/>
      <c r="H87" s="68"/>
      <c r="I87" s="76"/>
      <c r="K87" s="8"/>
    </row>
    <row r="88" spans="2:11">
      <c r="B88" s="121" t="s">
        <v>5</v>
      </c>
      <c r="C88" s="516" t="s">
        <v>63</v>
      </c>
      <c r="D88" s="517"/>
      <c r="E88" s="517"/>
      <c r="F88" s="517"/>
      <c r="G88" s="518"/>
      <c r="H88" s="117" t="s">
        <v>12</v>
      </c>
      <c r="I88" s="122" t="s">
        <v>7</v>
      </c>
      <c r="K88" s="8"/>
    </row>
    <row r="89" spans="2:11">
      <c r="B89" s="77">
        <v>1</v>
      </c>
      <c r="C89" s="554" t="s">
        <v>60</v>
      </c>
      <c r="D89" s="555"/>
      <c r="E89" s="555"/>
      <c r="F89" s="555"/>
      <c r="G89" s="556"/>
      <c r="H89" s="240">
        <v>7.5999999999999998E-2</v>
      </c>
      <c r="I89" s="213">
        <f>$I$93/$H$93*H89</f>
        <v>105.31199999999998</v>
      </c>
      <c r="K89" s="8"/>
    </row>
    <row r="90" spans="2:11">
      <c r="B90" s="77">
        <v>2</v>
      </c>
      <c r="C90" s="554" t="s">
        <v>61</v>
      </c>
      <c r="D90" s="555"/>
      <c r="E90" s="555"/>
      <c r="F90" s="555"/>
      <c r="G90" s="556"/>
      <c r="H90" s="240">
        <v>1.6500000000000001E-2</v>
      </c>
      <c r="I90" s="213">
        <f>$I$93/$H$93*H90</f>
        <v>22.863789473684207</v>
      </c>
      <c r="K90" s="8"/>
    </row>
    <row r="91" spans="2:11">
      <c r="B91" s="77">
        <v>3</v>
      </c>
      <c r="C91" s="554" t="s">
        <v>62</v>
      </c>
      <c r="D91" s="555"/>
      <c r="E91" s="555"/>
      <c r="F91" s="555"/>
      <c r="G91" s="556"/>
      <c r="H91" s="240">
        <v>0.05</v>
      </c>
      <c r="I91" s="213">
        <f>$I$93/$H$93*H91</f>
        <v>69.284210526315789</v>
      </c>
      <c r="K91" s="8"/>
    </row>
    <row r="92" spans="2:11">
      <c r="B92" s="169">
        <v>4</v>
      </c>
      <c r="C92" s="548" t="s">
        <v>197</v>
      </c>
      <c r="D92" s="549"/>
      <c r="E92" s="549"/>
      <c r="F92" s="549"/>
      <c r="G92" s="550"/>
      <c r="H92" s="240">
        <v>0</v>
      </c>
      <c r="I92" s="213">
        <f>$I$93/$H$93*H92</f>
        <v>0</v>
      </c>
      <c r="K92" s="8"/>
    </row>
    <row r="93" spans="2:11">
      <c r="B93" s="573" t="s">
        <v>9</v>
      </c>
      <c r="C93" s="538"/>
      <c r="D93" s="538"/>
      <c r="E93" s="538"/>
      <c r="F93" s="538"/>
      <c r="G93" s="539"/>
      <c r="H93" s="137">
        <f>SUM(H89:H92)</f>
        <v>0.14250000000000002</v>
      </c>
      <c r="I93" s="133">
        <f>ROUND(((I77)*$H$86)/(1-$H$86),2)</f>
        <v>197.46</v>
      </c>
      <c r="K93" s="8"/>
    </row>
    <row r="94" spans="2:11">
      <c r="B94" s="75"/>
      <c r="H94" s="68"/>
      <c r="I94" s="76"/>
      <c r="K94" s="8"/>
    </row>
    <row r="95" spans="2:11">
      <c r="B95" s="573" t="s">
        <v>82</v>
      </c>
      <c r="C95" s="538"/>
      <c r="D95" s="538"/>
      <c r="E95" s="538"/>
      <c r="F95" s="538"/>
      <c r="G95" s="538"/>
      <c r="H95" s="539"/>
      <c r="I95" s="228">
        <f>I93+I86</f>
        <v>197.46</v>
      </c>
      <c r="K95" s="8"/>
    </row>
    <row r="96" spans="2:11">
      <c r="B96" s="75"/>
      <c r="H96" s="68"/>
      <c r="I96" s="76"/>
      <c r="K96" s="8"/>
    </row>
    <row r="97" spans="2:13">
      <c r="B97" s="570" t="s">
        <v>65</v>
      </c>
      <c r="C97" s="571"/>
      <c r="D97" s="571"/>
      <c r="E97" s="571"/>
      <c r="F97" s="571"/>
      <c r="G97" s="571"/>
      <c r="H97" s="571"/>
      <c r="I97" s="572"/>
      <c r="K97" s="8"/>
    </row>
    <row r="98" spans="2:13">
      <c r="B98" s="75"/>
      <c r="H98" s="68"/>
      <c r="I98" s="76"/>
      <c r="K98" s="8"/>
    </row>
    <row r="99" spans="2:13">
      <c r="B99" s="573" t="s">
        <v>83</v>
      </c>
      <c r="C99" s="538"/>
      <c r="D99" s="538"/>
      <c r="E99" s="538"/>
      <c r="F99" s="538"/>
      <c r="G99" s="538"/>
      <c r="H99" s="539"/>
      <c r="I99" s="221">
        <f>I59+I68+I86</f>
        <v>0</v>
      </c>
      <c r="K99" s="8"/>
      <c r="M99" s="13"/>
    </row>
    <row r="100" spans="2:13">
      <c r="B100" s="81"/>
      <c r="C100" s="82"/>
      <c r="D100" s="82"/>
      <c r="E100" s="82"/>
      <c r="F100" s="82"/>
      <c r="G100" s="82"/>
      <c r="H100" s="83"/>
      <c r="I100" s="131"/>
      <c r="K100" s="8"/>
    </row>
    <row r="101" spans="2:13">
      <c r="B101" s="573" t="s">
        <v>84</v>
      </c>
      <c r="C101" s="538"/>
      <c r="D101" s="538"/>
      <c r="E101" s="538"/>
      <c r="F101" s="538"/>
      <c r="G101" s="538"/>
      <c r="H101" s="539"/>
      <c r="I101" s="221">
        <f>I77+I93</f>
        <v>1385.6750000000002</v>
      </c>
      <c r="K101" s="8"/>
    </row>
    <row r="102" spans="2:13">
      <c r="B102" s="81"/>
      <c r="C102" s="82"/>
      <c r="D102" s="82"/>
      <c r="E102" s="82"/>
      <c r="F102" s="82"/>
      <c r="G102" s="82"/>
      <c r="H102" s="83"/>
      <c r="I102" s="131"/>
      <c r="K102" s="8"/>
    </row>
    <row r="103" spans="2:13" ht="15.75" thickBot="1">
      <c r="B103" s="593" t="s">
        <v>85</v>
      </c>
      <c r="C103" s="594"/>
      <c r="D103" s="594"/>
      <c r="E103" s="594"/>
      <c r="F103" s="594"/>
      <c r="G103" s="594"/>
      <c r="H103" s="595"/>
      <c r="I103" s="222">
        <f>I59+I68+I77+I95</f>
        <v>1385.6750000000002</v>
      </c>
    </row>
    <row r="105" spans="2:13">
      <c r="B105" s="496"/>
      <c r="C105" s="496"/>
      <c r="D105" s="496"/>
      <c r="E105" s="496"/>
      <c r="F105" s="496"/>
      <c r="G105" s="496"/>
    </row>
    <row r="106" spans="2:13">
      <c r="E106" s="493"/>
      <c r="F106" s="493"/>
      <c r="G106" s="493"/>
      <c r="H106" s="493"/>
      <c r="I106" s="493"/>
    </row>
    <row r="107" spans="2:13" ht="18">
      <c r="E107" s="494"/>
      <c r="F107" s="494"/>
      <c r="G107" s="495"/>
      <c r="H107" s="495"/>
      <c r="I107" s="495"/>
    </row>
  </sheetData>
  <sheetProtection password="DFA0" sheet="1" objects="1" scenarios="1" selectLockedCells="1"/>
  <mergeCells count="82">
    <mergeCell ref="B1:I1"/>
    <mergeCell ref="C66:G66"/>
    <mergeCell ref="C67:G67"/>
    <mergeCell ref="C76:G76"/>
    <mergeCell ref="C74:G74"/>
    <mergeCell ref="C75:G75"/>
    <mergeCell ref="C64:G64"/>
    <mergeCell ref="C65:G65"/>
    <mergeCell ref="C54:H54"/>
    <mergeCell ref="C50:H50"/>
    <mergeCell ref="C51:H51"/>
    <mergeCell ref="B52:H52"/>
    <mergeCell ref="C55:H55"/>
    <mergeCell ref="B57:H57"/>
    <mergeCell ref="B59:H59"/>
    <mergeCell ref="B61:I61"/>
    <mergeCell ref="B103:H103"/>
    <mergeCell ref="E106:F106"/>
    <mergeCell ref="G106:I106"/>
    <mergeCell ref="E107:F107"/>
    <mergeCell ref="G107:I107"/>
    <mergeCell ref="B105:G105"/>
    <mergeCell ref="C82:G82"/>
    <mergeCell ref="B101:H101"/>
    <mergeCell ref="C83:G83"/>
    <mergeCell ref="C84:G84"/>
    <mergeCell ref="B86:G86"/>
    <mergeCell ref="C88:G88"/>
    <mergeCell ref="C89:G89"/>
    <mergeCell ref="C90:G90"/>
    <mergeCell ref="C91:G91"/>
    <mergeCell ref="B93:G93"/>
    <mergeCell ref="B95:H95"/>
    <mergeCell ref="B97:I97"/>
    <mergeCell ref="B99:H99"/>
    <mergeCell ref="C85:G85"/>
    <mergeCell ref="C92:G92"/>
    <mergeCell ref="B77:H77"/>
    <mergeCell ref="B79:I79"/>
    <mergeCell ref="C81:G81"/>
    <mergeCell ref="B68:H68"/>
    <mergeCell ref="B70:I70"/>
    <mergeCell ref="C72:H72"/>
    <mergeCell ref="C63:H63"/>
    <mergeCell ref="C56:H56"/>
    <mergeCell ref="C45:G45"/>
    <mergeCell ref="C46:H46"/>
    <mergeCell ref="C47:H47"/>
    <mergeCell ref="C48:H48"/>
    <mergeCell ref="C49:H49"/>
    <mergeCell ref="C42:G42"/>
    <mergeCell ref="B43:G43"/>
    <mergeCell ref="C34:G34"/>
    <mergeCell ref="B35:G35"/>
    <mergeCell ref="C37:G37"/>
    <mergeCell ref="C38:G38"/>
    <mergeCell ref="C39:G39"/>
    <mergeCell ref="C31:G31"/>
    <mergeCell ref="C32:G32"/>
    <mergeCell ref="C33:G33"/>
    <mergeCell ref="C40:G40"/>
    <mergeCell ref="C41:G41"/>
    <mergeCell ref="B2:I2"/>
    <mergeCell ref="B5:I5"/>
    <mergeCell ref="B6:I6"/>
    <mergeCell ref="B7:I7"/>
    <mergeCell ref="B8:I8"/>
    <mergeCell ref="B18:H18"/>
    <mergeCell ref="C20:G20"/>
    <mergeCell ref="C21:G21"/>
    <mergeCell ref="B9:I9"/>
    <mergeCell ref="B11:H11"/>
    <mergeCell ref="B13:I13"/>
    <mergeCell ref="C15:H15"/>
    <mergeCell ref="C16:H16"/>
    <mergeCell ref="C28:G28"/>
    <mergeCell ref="B29:G29"/>
    <mergeCell ref="C22:G22"/>
    <mergeCell ref="C23:G23"/>
    <mergeCell ref="C24:G24"/>
    <mergeCell ref="C25:G25"/>
    <mergeCell ref="C26:G26"/>
  </mergeCells>
  <pageMargins left="0.511811024" right="0.511811024" top="0.78740157499999996" bottom="0.78740157499999996" header="0.31496062000000002" footer="0.31496062000000002"/>
  <pageSetup paperSize="9" scale="77" orientation="portrait" r:id="rId1"/>
  <rowBreaks count="1" manualBreakCount="1">
    <brk id="60" max="8" man="1"/>
  </rowBreaks>
  <colBreaks count="1" manualBreakCount="1">
    <brk id="9" max="1048575" man="1"/>
  </colBreaks>
</worksheet>
</file>

<file path=xl/worksheets/sheet8.xml><?xml version="1.0" encoding="utf-8"?>
<worksheet xmlns="http://schemas.openxmlformats.org/spreadsheetml/2006/main" xmlns:r="http://schemas.openxmlformats.org/officeDocument/2006/relationships">
  <sheetPr>
    <tabColor theme="2" tint="-0.499984740745262"/>
  </sheetPr>
  <dimension ref="B1:M72"/>
  <sheetViews>
    <sheetView zoomScaleNormal="100" workbookViewId="0">
      <selection activeCell="H20" sqref="H20"/>
    </sheetView>
  </sheetViews>
  <sheetFormatPr defaultRowHeight="15"/>
  <cols>
    <col min="1" max="1" width="1.42578125" customWidth="1"/>
    <col min="2" max="2" width="4.140625" style="2" customWidth="1"/>
    <col min="3" max="3" width="46" customWidth="1"/>
    <col min="4" max="4" width="6.85546875" customWidth="1"/>
    <col min="5" max="5" width="5.42578125" customWidth="1"/>
    <col min="6" max="6" width="6.42578125" customWidth="1"/>
    <col min="7" max="7" width="9.5703125" customWidth="1"/>
    <col min="8" max="8" width="15.140625" style="5" customWidth="1"/>
    <col min="9" max="9" width="15.140625" style="3" customWidth="1"/>
  </cols>
  <sheetData>
    <row r="1" spans="2:10" ht="15.75" thickBot="1"/>
    <row r="2" spans="2:10">
      <c r="B2" s="611" t="s">
        <v>0</v>
      </c>
      <c r="C2" s="612"/>
      <c r="D2" s="612"/>
      <c r="E2" s="612"/>
      <c r="F2" s="612"/>
      <c r="G2" s="612"/>
      <c r="H2" s="612"/>
      <c r="I2" s="613"/>
    </row>
    <row r="3" spans="2:10">
      <c r="B3" s="67"/>
      <c r="H3" s="68"/>
      <c r="I3" s="69"/>
    </row>
    <row r="4" spans="2:10">
      <c r="B4" s="70"/>
      <c r="C4" s="71"/>
      <c r="D4" s="71"/>
      <c r="E4" s="71"/>
      <c r="F4" s="71"/>
      <c r="G4" s="71"/>
      <c r="H4" s="72"/>
      <c r="I4" s="73"/>
    </row>
    <row r="5" spans="2:10">
      <c r="B5" s="508" t="s">
        <v>1</v>
      </c>
      <c r="C5" s="509"/>
      <c r="D5" s="509"/>
      <c r="E5" s="509"/>
      <c r="F5" s="509"/>
      <c r="G5" s="509"/>
      <c r="H5" s="509"/>
      <c r="I5" s="510"/>
    </row>
    <row r="6" spans="2:10">
      <c r="B6" s="606" t="s">
        <v>234</v>
      </c>
      <c r="C6" s="607"/>
      <c r="D6" s="607"/>
      <c r="E6" s="607"/>
      <c r="F6" s="607"/>
      <c r="G6" s="607"/>
      <c r="H6" s="607"/>
      <c r="I6" s="608"/>
    </row>
    <row r="7" spans="2:10">
      <c r="B7" s="70"/>
      <c r="C7" s="71"/>
      <c r="D7" s="71"/>
      <c r="E7" s="71"/>
      <c r="F7" s="71"/>
      <c r="G7" s="71"/>
      <c r="H7" s="72"/>
      <c r="I7" s="73"/>
    </row>
    <row r="8" spans="2:10">
      <c r="B8" s="566" t="s">
        <v>3</v>
      </c>
      <c r="C8" s="609"/>
      <c r="D8" s="609"/>
      <c r="E8" s="609"/>
      <c r="F8" s="609"/>
      <c r="G8" s="609"/>
      <c r="H8" s="610"/>
      <c r="I8" s="74">
        <f>'1 - Assistente de M. de Veículo'!I10</f>
        <v>0</v>
      </c>
    </row>
    <row r="9" spans="2:10">
      <c r="B9" s="75"/>
      <c r="H9" s="68"/>
      <c r="I9" s="76"/>
    </row>
    <row r="10" spans="2:10">
      <c r="B10" s="570" t="s">
        <v>4</v>
      </c>
      <c r="C10" s="571"/>
      <c r="D10" s="571"/>
      <c r="E10" s="571"/>
      <c r="F10" s="571"/>
      <c r="G10" s="571"/>
      <c r="H10" s="571"/>
      <c r="I10" s="572"/>
    </row>
    <row r="11" spans="2:10">
      <c r="B11" s="75"/>
      <c r="H11" s="68"/>
      <c r="I11" s="76"/>
    </row>
    <row r="12" spans="2:10">
      <c r="B12" s="121" t="s">
        <v>5</v>
      </c>
      <c r="C12" s="614" t="s">
        <v>6</v>
      </c>
      <c r="D12" s="615"/>
      <c r="E12" s="615"/>
      <c r="F12" s="615"/>
      <c r="G12" s="615"/>
      <c r="H12" s="616"/>
      <c r="I12" s="122" t="s">
        <v>7</v>
      </c>
    </row>
    <row r="13" spans="2:10">
      <c r="B13" s="141">
        <v>1</v>
      </c>
      <c r="C13" s="142" t="s">
        <v>167</v>
      </c>
      <c r="D13" s="143"/>
      <c r="E13" s="143"/>
      <c r="F13" s="143"/>
      <c r="G13" s="143"/>
      <c r="H13" s="144"/>
      <c r="I13" s="106">
        <f>(I8/220)</f>
        <v>0</v>
      </c>
    </row>
    <row r="14" spans="2:10" ht="41.25" customHeight="1">
      <c r="B14" s="141">
        <v>2</v>
      </c>
      <c r="C14" s="626" t="s">
        <v>195</v>
      </c>
      <c r="D14" s="627"/>
      <c r="E14" s="627"/>
      <c r="F14" s="627"/>
      <c r="G14" s="627"/>
      <c r="H14" s="220">
        <v>1945.67</v>
      </c>
      <c r="I14" s="213">
        <f>(H14/220)*0.4</f>
        <v>3.5375818181818186</v>
      </c>
    </row>
    <row r="15" spans="2:10" ht="24.75" customHeight="1">
      <c r="B15" s="155">
        <v>3</v>
      </c>
      <c r="C15" s="617" t="s">
        <v>166</v>
      </c>
      <c r="D15" s="618"/>
      <c r="E15" s="618"/>
      <c r="F15" s="618"/>
      <c r="G15" s="618"/>
      <c r="H15" s="619"/>
      <c r="I15" s="231">
        <f>(I13+I14)*0.5</f>
        <v>1.7687909090909093</v>
      </c>
    </row>
    <row r="16" spans="2:10" ht="19.5" customHeight="1">
      <c r="B16" s="160">
        <v>4</v>
      </c>
      <c r="C16" s="620" t="s">
        <v>194</v>
      </c>
      <c r="D16" s="621"/>
      <c r="E16" s="621"/>
      <c r="F16" s="621"/>
      <c r="G16" s="621"/>
      <c r="H16" s="622"/>
      <c r="I16" s="231">
        <f>(I13+I14+I15)*(5/25)</f>
        <v>1.0612745454545456</v>
      </c>
      <c r="J16" s="88"/>
    </row>
    <row r="17" spans="2:9">
      <c r="B17" s="623" t="s">
        <v>9</v>
      </c>
      <c r="C17" s="624"/>
      <c r="D17" s="624"/>
      <c r="E17" s="624"/>
      <c r="F17" s="624"/>
      <c r="G17" s="624"/>
      <c r="H17" s="625"/>
      <c r="I17" s="166">
        <f>SUM(I13:I16)</f>
        <v>6.3676472727272735</v>
      </c>
    </row>
    <row r="18" spans="2:9">
      <c r="B18" s="75"/>
      <c r="H18" s="79"/>
      <c r="I18" s="76"/>
    </row>
    <row r="19" spans="2:9">
      <c r="B19" s="121" t="s">
        <v>10</v>
      </c>
      <c r="C19" s="614" t="s">
        <v>11</v>
      </c>
      <c r="D19" s="615"/>
      <c r="E19" s="615"/>
      <c r="F19" s="615"/>
      <c r="G19" s="616"/>
      <c r="H19" s="117" t="s">
        <v>12</v>
      </c>
      <c r="I19" s="122" t="s">
        <v>7</v>
      </c>
    </row>
    <row r="20" spans="2:9">
      <c r="B20" s="77">
        <v>1</v>
      </c>
      <c r="C20" s="548" t="s">
        <v>13</v>
      </c>
      <c r="D20" s="549"/>
      <c r="E20" s="549"/>
      <c r="F20" s="549"/>
      <c r="G20" s="550"/>
      <c r="H20" s="240">
        <v>0.2</v>
      </c>
      <c r="I20" s="232">
        <f>ROUND($I$17*H20,2)</f>
        <v>1.27</v>
      </c>
    </row>
    <row r="21" spans="2:9">
      <c r="B21" s="77">
        <v>2</v>
      </c>
      <c r="C21" s="548" t="s">
        <v>14</v>
      </c>
      <c r="D21" s="549"/>
      <c r="E21" s="549"/>
      <c r="F21" s="549"/>
      <c r="G21" s="550"/>
      <c r="H21" s="240">
        <v>1.4999999999999999E-2</v>
      </c>
      <c r="I21" s="232">
        <f t="shared" ref="I21:I27" si="0">ROUND($I$17*H21,2)</f>
        <v>0.1</v>
      </c>
    </row>
    <row r="22" spans="2:9">
      <c r="B22" s="77">
        <v>3</v>
      </c>
      <c r="C22" s="548" t="s">
        <v>15</v>
      </c>
      <c r="D22" s="549"/>
      <c r="E22" s="549"/>
      <c r="F22" s="549"/>
      <c r="G22" s="550"/>
      <c r="H22" s="240">
        <v>0.01</v>
      </c>
      <c r="I22" s="232">
        <f t="shared" si="0"/>
        <v>0.06</v>
      </c>
    </row>
    <row r="23" spans="2:9">
      <c r="B23" s="77">
        <v>4</v>
      </c>
      <c r="C23" s="548" t="s">
        <v>16</v>
      </c>
      <c r="D23" s="549"/>
      <c r="E23" s="549"/>
      <c r="F23" s="549"/>
      <c r="G23" s="550"/>
      <c r="H23" s="240">
        <v>2E-3</v>
      </c>
      <c r="I23" s="232">
        <f t="shared" si="0"/>
        <v>0.01</v>
      </c>
    </row>
    <row r="24" spans="2:9">
      <c r="B24" s="77">
        <v>5</v>
      </c>
      <c r="C24" s="548" t="s">
        <v>17</v>
      </c>
      <c r="D24" s="549"/>
      <c r="E24" s="549"/>
      <c r="F24" s="549"/>
      <c r="G24" s="550"/>
      <c r="H24" s="240">
        <v>2.5000000000000001E-2</v>
      </c>
      <c r="I24" s="232">
        <f t="shared" si="0"/>
        <v>0.16</v>
      </c>
    </row>
    <row r="25" spans="2:9">
      <c r="B25" s="77">
        <v>6</v>
      </c>
      <c r="C25" s="548" t="s">
        <v>18</v>
      </c>
      <c r="D25" s="549"/>
      <c r="E25" s="549"/>
      <c r="F25" s="549"/>
      <c r="G25" s="550"/>
      <c r="H25" s="240">
        <v>0.08</v>
      </c>
      <c r="I25" s="232">
        <f t="shared" si="0"/>
        <v>0.51</v>
      </c>
    </row>
    <row r="26" spans="2:9">
      <c r="B26" s="77">
        <v>7</v>
      </c>
      <c r="C26" s="1" t="s">
        <v>19</v>
      </c>
      <c r="D26" s="302" t="s">
        <v>20</v>
      </c>
      <c r="E26" s="303">
        <v>0.03</v>
      </c>
      <c r="F26" s="302" t="s">
        <v>21</v>
      </c>
      <c r="G26" s="304">
        <v>1</v>
      </c>
      <c r="H26" s="240">
        <f>E26*G26</f>
        <v>0.03</v>
      </c>
      <c r="I26" s="232">
        <f t="shared" si="0"/>
        <v>0.19</v>
      </c>
    </row>
    <row r="27" spans="2:9">
      <c r="B27" s="77">
        <v>8</v>
      </c>
      <c r="C27" s="548" t="s">
        <v>22</v>
      </c>
      <c r="D27" s="549"/>
      <c r="E27" s="549"/>
      <c r="F27" s="549"/>
      <c r="G27" s="550"/>
      <c r="H27" s="240">
        <v>6.0000000000000001E-3</v>
      </c>
      <c r="I27" s="232">
        <f t="shared" si="0"/>
        <v>0.04</v>
      </c>
    </row>
    <row r="28" spans="2:9">
      <c r="B28" s="573" t="s">
        <v>9</v>
      </c>
      <c r="C28" s="634"/>
      <c r="D28" s="634"/>
      <c r="E28" s="634"/>
      <c r="F28" s="634"/>
      <c r="G28" s="635"/>
      <c r="H28" s="137">
        <f>SUM(H20:H27)</f>
        <v>0.3680000000000001</v>
      </c>
      <c r="I28" s="135">
        <f>SUM(I20:I27)</f>
        <v>2.3400000000000003</v>
      </c>
    </row>
    <row r="29" spans="2:9">
      <c r="B29" s="75"/>
      <c r="H29" s="79"/>
      <c r="I29" s="76"/>
    </row>
    <row r="30" spans="2:9">
      <c r="B30" s="121" t="s">
        <v>23</v>
      </c>
      <c r="C30" s="614" t="s">
        <v>24</v>
      </c>
      <c r="D30" s="615"/>
      <c r="E30" s="615"/>
      <c r="F30" s="615"/>
      <c r="G30" s="616"/>
      <c r="H30" s="117" t="s">
        <v>12</v>
      </c>
      <c r="I30" s="122" t="s">
        <v>7</v>
      </c>
    </row>
    <row r="31" spans="2:9">
      <c r="B31" s="77">
        <v>1</v>
      </c>
      <c r="C31" s="631" t="s">
        <v>25</v>
      </c>
      <c r="D31" s="632"/>
      <c r="E31" s="632"/>
      <c r="F31" s="632"/>
      <c r="G31" s="633"/>
      <c r="H31" s="206">
        <f>ROUND(1/12,4)</f>
        <v>8.3299999999999999E-2</v>
      </c>
      <c r="I31" s="232">
        <f>ROUND($I$17*H31,2)</f>
        <v>0.53</v>
      </c>
    </row>
    <row r="32" spans="2:9">
      <c r="B32" s="77">
        <v>2</v>
      </c>
      <c r="C32" s="628" t="s">
        <v>26</v>
      </c>
      <c r="D32" s="629"/>
      <c r="E32" s="629"/>
      <c r="F32" s="629"/>
      <c r="G32" s="630"/>
      <c r="H32" s="214">
        <v>3.0249999999999999E-2</v>
      </c>
      <c r="I32" s="232">
        <f>ROUND($I$17*H32,2)</f>
        <v>0.19</v>
      </c>
    </row>
    <row r="33" spans="2:11">
      <c r="B33" s="77">
        <v>3</v>
      </c>
      <c r="C33" s="628" t="s">
        <v>27</v>
      </c>
      <c r="D33" s="629"/>
      <c r="E33" s="629"/>
      <c r="F33" s="629"/>
      <c r="G33" s="630"/>
      <c r="H33" s="215">
        <f>ROUND((H31+H32)*H28,4)</f>
        <v>4.1799999999999997E-2</v>
      </c>
      <c r="I33" s="232">
        <f>ROUND($I$17*H33,2)</f>
        <v>0.27</v>
      </c>
      <c r="K33" s="7"/>
    </row>
    <row r="34" spans="2:11">
      <c r="B34" s="573" t="s">
        <v>9</v>
      </c>
      <c r="C34" s="634"/>
      <c r="D34" s="634"/>
      <c r="E34" s="634"/>
      <c r="F34" s="634"/>
      <c r="G34" s="635"/>
      <c r="H34" s="137">
        <f>SUM(H31:H33)</f>
        <v>0.15534999999999999</v>
      </c>
      <c r="I34" s="135">
        <f>SUM(I31:I33)</f>
        <v>0.99</v>
      </c>
    </row>
    <row r="35" spans="2:11">
      <c r="B35" s="75"/>
      <c r="H35" s="79"/>
      <c r="I35" s="76"/>
    </row>
    <row r="36" spans="2:11">
      <c r="B36" s="121" t="s">
        <v>28</v>
      </c>
      <c r="C36" s="614" t="s">
        <v>29</v>
      </c>
      <c r="D36" s="615"/>
      <c r="E36" s="615"/>
      <c r="F36" s="615"/>
      <c r="G36" s="616"/>
      <c r="H36" s="117" t="s">
        <v>12</v>
      </c>
      <c r="I36" s="122" t="s">
        <v>7</v>
      </c>
    </row>
    <row r="37" spans="2:11">
      <c r="B37" s="77">
        <v>1</v>
      </c>
      <c r="C37" s="628" t="s">
        <v>30</v>
      </c>
      <c r="D37" s="629"/>
      <c r="E37" s="629"/>
      <c r="F37" s="629"/>
      <c r="G37" s="630"/>
      <c r="H37" s="233">
        <f>(1+(1/12)+(1/12)+(1/12/3))/12*0.05</f>
        <v>4.9768518518518512E-3</v>
      </c>
      <c r="I37" s="232">
        <f>ROUND($I$17*H37,2)</f>
        <v>0.03</v>
      </c>
      <c r="K37" s="8"/>
    </row>
    <row r="38" spans="2:11">
      <c r="B38" s="77">
        <v>2</v>
      </c>
      <c r="C38" s="631" t="s">
        <v>31</v>
      </c>
      <c r="D38" s="632"/>
      <c r="E38" s="632"/>
      <c r="F38" s="632"/>
      <c r="G38" s="633"/>
      <c r="H38" s="233">
        <f>H37*0.08</f>
        <v>3.9814814814814812E-4</v>
      </c>
      <c r="I38" s="232">
        <f>ROUND($I$17*H38,2)</f>
        <v>0</v>
      </c>
      <c r="K38" s="8"/>
    </row>
    <row r="39" spans="2:11">
      <c r="B39" s="77">
        <v>4</v>
      </c>
      <c r="C39" s="628" t="s">
        <v>32</v>
      </c>
      <c r="D39" s="629"/>
      <c r="E39" s="629"/>
      <c r="F39" s="629"/>
      <c r="G39" s="630"/>
      <c r="H39" s="234">
        <f>(7/30/12)*0.9</f>
        <v>1.7500000000000002E-2</v>
      </c>
      <c r="I39" s="232">
        <f>ROUND($I$17*H39,2)</f>
        <v>0.11</v>
      </c>
      <c r="K39" s="8"/>
    </row>
    <row r="40" spans="2:11">
      <c r="B40" s="77">
        <v>5</v>
      </c>
      <c r="C40" s="628" t="s">
        <v>33</v>
      </c>
      <c r="D40" s="629"/>
      <c r="E40" s="629"/>
      <c r="F40" s="629"/>
      <c r="G40" s="630"/>
      <c r="H40" s="234">
        <f>H39*$H$28</f>
        <v>6.4400000000000021E-3</v>
      </c>
      <c r="I40" s="232">
        <f>ROUND($I$17*H40,2)</f>
        <v>0.04</v>
      </c>
      <c r="K40" s="8"/>
    </row>
    <row r="41" spans="2:11">
      <c r="B41" s="77">
        <v>6</v>
      </c>
      <c r="C41" s="628" t="s">
        <v>102</v>
      </c>
      <c r="D41" s="629"/>
      <c r="E41" s="629"/>
      <c r="F41" s="629"/>
      <c r="G41" s="630"/>
      <c r="H41" s="234">
        <v>0.04</v>
      </c>
      <c r="I41" s="232">
        <f>ROUND($I$17*H41,2)</f>
        <v>0.25</v>
      </c>
      <c r="K41" s="8"/>
    </row>
    <row r="42" spans="2:11">
      <c r="B42" s="573" t="s">
        <v>9</v>
      </c>
      <c r="C42" s="634"/>
      <c r="D42" s="634"/>
      <c r="E42" s="634"/>
      <c r="F42" s="634"/>
      <c r="G42" s="635"/>
      <c r="H42" s="137">
        <f>SUM(H37:H41)</f>
        <v>6.9315000000000002E-2</v>
      </c>
      <c r="I42" s="135">
        <f>SUM(I37:I41)</f>
        <v>0.43000000000000005</v>
      </c>
      <c r="K42" s="8"/>
    </row>
    <row r="43" spans="2:11">
      <c r="B43" s="75"/>
      <c r="H43" s="79"/>
      <c r="I43" s="76"/>
      <c r="K43" s="8"/>
    </row>
    <row r="44" spans="2:11">
      <c r="B44" s="573" t="s">
        <v>79</v>
      </c>
      <c r="C44" s="634"/>
      <c r="D44" s="634"/>
      <c r="E44" s="634"/>
      <c r="F44" s="634"/>
      <c r="G44" s="634"/>
      <c r="H44" s="635"/>
      <c r="I44" s="135">
        <f>I17+I28+I34+I42</f>
        <v>10.127647272727273</v>
      </c>
      <c r="K44" s="8"/>
    </row>
    <row r="45" spans="2:11">
      <c r="B45" s="84"/>
      <c r="C45" s="85"/>
      <c r="D45" s="85"/>
      <c r="E45" s="85"/>
      <c r="F45" s="85"/>
      <c r="G45" s="85"/>
      <c r="H45" s="85"/>
      <c r="I45" s="86"/>
      <c r="K45" s="8"/>
    </row>
    <row r="46" spans="2:11">
      <c r="B46" s="570" t="s">
        <v>45</v>
      </c>
      <c r="C46" s="571"/>
      <c r="D46" s="571"/>
      <c r="E46" s="571"/>
      <c r="F46" s="571"/>
      <c r="G46" s="571"/>
      <c r="H46" s="571"/>
      <c r="I46" s="572"/>
      <c r="K46" s="8"/>
    </row>
    <row r="47" spans="2:11">
      <c r="B47" s="121" t="s">
        <v>5</v>
      </c>
      <c r="C47" s="614" t="s">
        <v>46</v>
      </c>
      <c r="D47" s="615"/>
      <c r="E47" s="615"/>
      <c r="F47" s="615"/>
      <c r="G47" s="615"/>
      <c r="H47" s="638"/>
      <c r="I47" s="122" t="s">
        <v>7</v>
      </c>
      <c r="K47" s="8"/>
    </row>
    <row r="48" spans="2:11">
      <c r="B48" s="77">
        <v>1</v>
      </c>
      <c r="C48" s="631" t="s">
        <v>50</v>
      </c>
      <c r="D48" s="632"/>
      <c r="E48" s="632"/>
      <c r="F48" s="632"/>
      <c r="G48" s="632"/>
      <c r="H48" s="351">
        <v>0</v>
      </c>
      <c r="I48" s="230">
        <f>(I44)*H48</f>
        <v>0</v>
      </c>
      <c r="K48" s="8"/>
    </row>
    <row r="49" spans="2:13">
      <c r="B49" s="77">
        <v>2</v>
      </c>
      <c r="C49" s="631" t="s">
        <v>51</v>
      </c>
      <c r="D49" s="632"/>
      <c r="E49" s="632"/>
      <c r="F49" s="632"/>
      <c r="G49" s="632"/>
      <c r="H49" s="351">
        <v>0</v>
      </c>
      <c r="I49" s="230">
        <f>(I44+I48)*H49</f>
        <v>0</v>
      </c>
      <c r="K49" s="8"/>
    </row>
    <row r="50" spans="2:13">
      <c r="B50" s="580" t="s">
        <v>87</v>
      </c>
      <c r="C50" s="553"/>
      <c r="D50" s="553"/>
      <c r="E50" s="553"/>
      <c r="F50" s="553"/>
      <c r="G50" s="553"/>
      <c r="H50" s="553"/>
      <c r="I50" s="134">
        <f>SUM(I48:I49)</f>
        <v>0</v>
      </c>
      <c r="K50" s="8"/>
    </row>
    <row r="51" spans="2:13">
      <c r="B51" s="84"/>
      <c r="C51" s="85"/>
      <c r="D51" s="85"/>
      <c r="E51" s="85"/>
      <c r="F51" s="85"/>
      <c r="G51" s="85"/>
      <c r="H51" s="85"/>
      <c r="I51" s="86"/>
      <c r="K51" s="8"/>
    </row>
    <row r="52" spans="2:13">
      <c r="B52" s="570" t="s">
        <v>58</v>
      </c>
      <c r="C52" s="571"/>
      <c r="D52" s="571"/>
      <c r="E52" s="571"/>
      <c r="F52" s="571"/>
      <c r="G52" s="571"/>
      <c r="H52" s="571"/>
      <c r="I52" s="572"/>
      <c r="K52" s="8"/>
    </row>
    <row r="53" spans="2:13">
      <c r="B53" s="121" t="s">
        <v>5</v>
      </c>
      <c r="C53" s="614" t="s">
        <v>59</v>
      </c>
      <c r="D53" s="615"/>
      <c r="E53" s="615"/>
      <c r="F53" s="615"/>
      <c r="G53" s="616"/>
      <c r="H53" s="117" t="s">
        <v>12</v>
      </c>
      <c r="I53" s="122" t="s">
        <v>7</v>
      </c>
      <c r="K53" s="8"/>
    </row>
    <row r="54" spans="2:13">
      <c r="B54" s="77">
        <v>1</v>
      </c>
      <c r="C54" s="548" t="s">
        <v>60</v>
      </c>
      <c r="D54" s="549"/>
      <c r="E54" s="549"/>
      <c r="F54" s="549"/>
      <c r="G54" s="550"/>
      <c r="H54" s="240">
        <v>7.5999999999999998E-2</v>
      </c>
      <c r="I54" s="232">
        <f>$I$58/$H$58*H54</f>
        <v>0.8959999999999998</v>
      </c>
      <c r="K54" s="8"/>
    </row>
    <row r="55" spans="2:13">
      <c r="B55" s="77">
        <v>2</v>
      </c>
      <c r="C55" s="548" t="s">
        <v>61</v>
      </c>
      <c r="D55" s="549"/>
      <c r="E55" s="549"/>
      <c r="F55" s="549"/>
      <c r="G55" s="550"/>
      <c r="H55" s="240">
        <v>1.6500000000000001E-2</v>
      </c>
      <c r="I55" s="232">
        <f>$I$58/$H$58*H55</f>
        <v>0.19452631578947366</v>
      </c>
      <c r="K55" s="8"/>
    </row>
    <row r="56" spans="2:13">
      <c r="B56" s="77">
        <v>3</v>
      </c>
      <c r="C56" s="548" t="s">
        <v>62</v>
      </c>
      <c r="D56" s="549"/>
      <c r="E56" s="549"/>
      <c r="F56" s="549"/>
      <c r="G56" s="550"/>
      <c r="H56" s="240">
        <v>0.05</v>
      </c>
      <c r="I56" s="232">
        <f>$I$58/$H$58*H56</f>
        <v>0.58947368421052626</v>
      </c>
      <c r="K56" s="8"/>
    </row>
    <row r="57" spans="2:13">
      <c r="B57" s="169">
        <v>4</v>
      </c>
      <c r="C57" s="548" t="s">
        <v>197</v>
      </c>
      <c r="D57" s="549"/>
      <c r="E57" s="549"/>
      <c r="F57" s="549"/>
      <c r="G57" s="550"/>
      <c r="H57" s="240">
        <v>0</v>
      </c>
      <c r="I57" s="232">
        <f>$I$58/$H$58*H57</f>
        <v>0</v>
      </c>
      <c r="K57" s="8"/>
    </row>
    <row r="58" spans="2:13">
      <c r="B58" s="589" t="s">
        <v>9</v>
      </c>
      <c r="C58" s="615"/>
      <c r="D58" s="615"/>
      <c r="E58" s="615"/>
      <c r="F58" s="615"/>
      <c r="G58" s="616"/>
      <c r="H58" s="148">
        <f>SUM(H54:H57)</f>
        <v>0.14250000000000002</v>
      </c>
      <c r="I58" s="149">
        <f>ROUND(((I44+I50)*$H$58)/(1-$H$58),2)</f>
        <v>1.68</v>
      </c>
      <c r="K58" s="8"/>
    </row>
    <row r="59" spans="2:13">
      <c r="B59" s="75"/>
      <c r="H59" s="68"/>
      <c r="I59" s="130"/>
      <c r="K59" s="8"/>
    </row>
    <row r="60" spans="2:13">
      <c r="B60" s="573" t="s">
        <v>88</v>
      </c>
      <c r="C60" s="634"/>
      <c r="D60" s="634"/>
      <c r="E60" s="634"/>
      <c r="F60" s="634"/>
      <c r="G60" s="634"/>
      <c r="H60" s="635"/>
      <c r="I60" s="228">
        <f>I58</f>
        <v>1.68</v>
      </c>
      <c r="K60" s="8"/>
    </row>
    <row r="61" spans="2:13">
      <c r="B61" s="75"/>
      <c r="H61" s="68"/>
      <c r="I61" s="76"/>
      <c r="K61" s="8"/>
    </row>
    <row r="62" spans="2:13">
      <c r="B62" s="570" t="s">
        <v>65</v>
      </c>
      <c r="C62" s="571"/>
      <c r="D62" s="571"/>
      <c r="E62" s="571"/>
      <c r="F62" s="571"/>
      <c r="G62" s="571"/>
      <c r="H62" s="571"/>
      <c r="I62" s="572"/>
      <c r="K62" s="8"/>
    </row>
    <row r="63" spans="2:13">
      <c r="B63" s="75"/>
      <c r="H63" s="68"/>
      <c r="I63" s="76"/>
      <c r="K63" s="8"/>
    </row>
    <row r="64" spans="2:13">
      <c r="B64" s="573" t="s">
        <v>89</v>
      </c>
      <c r="C64" s="634"/>
      <c r="D64" s="634"/>
      <c r="E64" s="634"/>
      <c r="F64" s="634"/>
      <c r="G64" s="634"/>
      <c r="H64" s="635"/>
      <c r="I64" s="228">
        <f>I44+I50+I60</f>
        <v>11.807647272727273</v>
      </c>
      <c r="K64" s="8"/>
      <c r="M64" s="13"/>
    </row>
    <row r="65" spans="2:11">
      <c r="B65" s="81"/>
      <c r="C65" s="82"/>
      <c r="D65" s="82"/>
      <c r="E65" s="82"/>
      <c r="F65" s="82"/>
      <c r="G65" s="82"/>
      <c r="H65" s="83"/>
      <c r="I65" s="130"/>
      <c r="K65" s="8"/>
    </row>
    <row r="66" spans="2:11" ht="15.75" thickBot="1">
      <c r="B66" s="636" t="s">
        <v>76</v>
      </c>
      <c r="C66" s="637"/>
      <c r="D66" s="637"/>
      <c r="E66" s="637"/>
      <c r="F66" s="637"/>
      <c r="G66" s="637"/>
      <c r="H66" s="637"/>
      <c r="I66" s="235">
        <f>I64*20</f>
        <v>236.15294545454546</v>
      </c>
      <c r="K66" s="8"/>
    </row>
    <row r="68" spans="2:11">
      <c r="B68"/>
      <c r="H68"/>
      <c r="I68"/>
    </row>
    <row r="69" spans="2:11" ht="18" customHeight="1">
      <c r="B69"/>
      <c r="H69"/>
      <c r="I69"/>
    </row>
    <row r="70" spans="2:11">
      <c r="B70"/>
      <c r="H70"/>
      <c r="I70"/>
    </row>
    <row r="71" spans="2:11">
      <c r="B71"/>
      <c r="H71"/>
      <c r="I71"/>
    </row>
    <row r="72" spans="2:11">
      <c r="B72"/>
      <c r="H72"/>
      <c r="I72"/>
    </row>
  </sheetData>
  <sheetProtection password="DFA0" sheet="1" objects="1" scenarios="1" selectLockedCells="1"/>
  <mergeCells count="48">
    <mergeCell ref="C48:G48"/>
    <mergeCell ref="C49:G49"/>
    <mergeCell ref="C41:G41"/>
    <mergeCell ref="B42:G42"/>
    <mergeCell ref="B44:H44"/>
    <mergeCell ref="C47:H47"/>
    <mergeCell ref="B46:I46"/>
    <mergeCell ref="B66:H66"/>
    <mergeCell ref="B64:H64"/>
    <mergeCell ref="B50:H50"/>
    <mergeCell ref="B52:I52"/>
    <mergeCell ref="B58:G58"/>
    <mergeCell ref="B60:H60"/>
    <mergeCell ref="B62:I62"/>
    <mergeCell ref="C54:G54"/>
    <mergeCell ref="C55:G55"/>
    <mergeCell ref="C56:G56"/>
    <mergeCell ref="C53:G53"/>
    <mergeCell ref="C57:G57"/>
    <mergeCell ref="C37:G37"/>
    <mergeCell ref="C38:G38"/>
    <mergeCell ref="C39:G39"/>
    <mergeCell ref="C40:G40"/>
    <mergeCell ref="C25:G25"/>
    <mergeCell ref="C27:G27"/>
    <mergeCell ref="B28:G28"/>
    <mergeCell ref="C30:G30"/>
    <mergeCell ref="C31:G31"/>
    <mergeCell ref="C32:G32"/>
    <mergeCell ref="C33:G33"/>
    <mergeCell ref="B34:G34"/>
    <mergeCell ref="C36:G36"/>
    <mergeCell ref="C20:G20"/>
    <mergeCell ref="C21:G21"/>
    <mergeCell ref="C22:G22"/>
    <mergeCell ref="C23:G23"/>
    <mergeCell ref="C24:G24"/>
    <mergeCell ref="C12:H12"/>
    <mergeCell ref="C15:H15"/>
    <mergeCell ref="C16:H16"/>
    <mergeCell ref="B17:H17"/>
    <mergeCell ref="C19:G19"/>
    <mergeCell ref="C14:G14"/>
    <mergeCell ref="B6:I6"/>
    <mergeCell ref="B8:H8"/>
    <mergeCell ref="B10:I10"/>
    <mergeCell ref="B2:I2"/>
    <mergeCell ref="B5:I5"/>
  </mergeCells>
  <pageMargins left="0.511811024" right="0.511811024" top="0.78740157499999996" bottom="0.78740157499999996" header="0.31496062000000002" footer="0.31496062000000002"/>
  <pageSetup paperSize="9" scale="83" orientation="portrait" r:id="rId1"/>
  <rowBreaks count="1" manualBreakCount="1">
    <brk id="51" max="8" man="1"/>
  </rowBreaks>
  <colBreaks count="1" manualBreakCount="1">
    <brk id="9" max="1048575" man="1"/>
  </colBreaks>
</worksheet>
</file>

<file path=xl/worksheets/sheet9.xml><?xml version="1.0" encoding="utf-8"?>
<worksheet xmlns="http://schemas.openxmlformats.org/spreadsheetml/2006/main" xmlns:r="http://schemas.openxmlformats.org/officeDocument/2006/relationships">
  <sheetPr>
    <tabColor rgb="FFFFFF00"/>
  </sheetPr>
  <dimension ref="B1:M73"/>
  <sheetViews>
    <sheetView zoomScaleNormal="100" workbookViewId="0">
      <selection activeCell="H48" sqref="H48:H49"/>
    </sheetView>
  </sheetViews>
  <sheetFormatPr defaultRowHeight="15"/>
  <cols>
    <col min="1" max="1" width="1.42578125" customWidth="1"/>
    <col min="2" max="2" width="4.140625" style="2" customWidth="1"/>
    <col min="3" max="3" width="46" customWidth="1"/>
    <col min="4" max="4" width="6.85546875" customWidth="1"/>
    <col min="5" max="5" width="5.42578125" customWidth="1"/>
    <col min="6" max="6" width="6.42578125" customWidth="1"/>
    <col min="7" max="7" width="9.5703125" customWidth="1"/>
    <col min="8" max="8" width="15.140625" style="5" customWidth="1"/>
    <col min="9" max="9" width="15.140625" style="3" customWidth="1"/>
  </cols>
  <sheetData>
    <row r="1" spans="2:9" ht="15.75" thickBot="1"/>
    <row r="2" spans="2:9">
      <c r="B2" s="611" t="s">
        <v>0</v>
      </c>
      <c r="C2" s="612"/>
      <c r="D2" s="612"/>
      <c r="E2" s="612"/>
      <c r="F2" s="612"/>
      <c r="G2" s="612"/>
      <c r="H2" s="612"/>
      <c r="I2" s="613"/>
    </row>
    <row r="3" spans="2:9">
      <c r="B3" s="67"/>
      <c r="H3" s="68"/>
      <c r="I3" s="69"/>
    </row>
    <row r="4" spans="2:9">
      <c r="B4" s="70"/>
      <c r="C4" s="71"/>
      <c r="D4" s="71"/>
      <c r="E4" s="71"/>
      <c r="F4" s="71"/>
      <c r="G4" s="71"/>
      <c r="H4" s="72"/>
      <c r="I4" s="73"/>
    </row>
    <row r="5" spans="2:9">
      <c r="B5" s="508" t="s">
        <v>1</v>
      </c>
      <c r="C5" s="509"/>
      <c r="D5" s="509"/>
      <c r="E5" s="509"/>
      <c r="F5" s="509"/>
      <c r="G5" s="509"/>
      <c r="H5" s="509"/>
      <c r="I5" s="510"/>
    </row>
    <row r="6" spans="2:9">
      <c r="B6" s="587" t="s">
        <v>237</v>
      </c>
      <c r="C6" s="514"/>
      <c r="D6" s="514"/>
      <c r="E6" s="514"/>
      <c r="F6" s="514"/>
      <c r="G6" s="514"/>
      <c r="H6" s="514"/>
      <c r="I6" s="588"/>
    </row>
    <row r="7" spans="2:9">
      <c r="B7" s="70"/>
      <c r="C7" s="71"/>
      <c r="D7" s="71"/>
      <c r="E7" s="71"/>
      <c r="F7" s="71"/>
      <c r="G7" s="71"/>
      <c r="H7" s="72"/>
      <c r="I7" s="73"/>
    </row>
    <row r="8" spans="2:9">
      <c r="B8" s="566" t="s">
        <v>3</v>
      </c>
      <c r="C8" s="609"/>
      <c r="D8" s="609"/>
      <c r="E8" s="609"/>
      <c r="F8" s="609"/>
      <c r="G8" s="609"/>
      <c r="H8" s="610"/>
      <c r="I8" s="74">
        <f>'2 - Motorista 1 - Automóvel'!I11</f>
        <v>0</v>
      </c>
    </row>
    <row r="9" spans="2:9">
      <c r="B9" s="75"/>
      <c r="H9" s="68"/>
      <c r="I9" s="76"/>
    </row>
    <row r="10" spans="2:9">
      <c r="B10" s="570" t="s">
        <v>4</v>
      </c>
      <c r="C10" s="571"/>
      <c r="D10" s="571"/>
      <c r="E10" s="571"/>
      <c r="F10" s="571"/>
      <c r="G10" s="571"/>
      <c r="H10" s="571"/>
      <c r="I10" s="572"/>
    </row>
    <row r="11" spans="2:9">
      <c r="B11" s="75"/>
      <c r="H11" s="68"/>
      <c r="I11" s="76"/>
    </row>
    <row r="12" spans="2:9">
      <c r="B12" s="121" t="s">
        <v>5</v>
      </c>
      <c r="C12" s="614" t="s">
        <v>6</v>
      </c>
      <c r="D12" s="615"/>
      <c r="E12" s="615"/>
      <c r="F12" s="615"/>
      <c r="G12" s="615"/>
      <c r="H12" s="616"/>
      <c r="I12" s="122" t="s">
        <v>7</v>
      </c>
    </row>
    <row r="13" spans="2:9">
      <c r="B13" s="77">
        <v>1</v>
      </c>
      <c r="C13" s="639" t="s">
        <v>69</v>
      </c>
      <c r="D13" s="640"/>
      <c r="E13" s="640"/>
      <c r="F13" s="640"/>
      <c r="G13" s="640"/>
      <c r="H13" s="641"/>
      <c r="I13" s="232">
        <f>ROUND(I8/220,2)</f>
        <v>0</v>
      </c>
    </row>
    <row r="14" spans="2:9">
      <c r="B14" s="141">
        <v>2</v>
      </c>
      <c r="C14" s="639" t="s">
        <v>70</v>
      </c>
      <c r="D14" s="640"/>
      <c r="E14" s="640"/>
      <c r="F14" s="640"/>
      <c r="G14" s="640"/>
      <c r="H14" s="641"/>
      <c r="I14" s="232">
        <f>I13*0.5</f>
        <v>0</v>
      </c>
    </row>
    <row r="15" spans="2:9">
      <c r="B15" s="160">
        <v>3</v>
      </c>
      <c r="C15" s="642" t="s">
        <v>71</v>
      </c>
      <c r="D15" s="643"/>
      <c r="E15" s="643"/>
      <c r="F15" s="643"/>
      <c r="G15" s="643"/>
      <c r="H15" s="644"/>
      <c r="I15" s="236">
        <f>((I13+I14)*(5/25))</f>
        <v>0</v>
      </c>
    </row>
    <row r="16" spans="2:9">
      <c r="B16" s="566" t="s">
        <v>9</v>
      </c>
      <c r="C16" s="609"/>
      <c r="D16" s="609"/>
      <c r="E16" s="609"/>
      <c r="F16" s="609"/>
      <c r="G16" s="609"/>
      <c r="H16" s="610"/>
      <c r="I16" s="123">
        <f>SUM(I13:I15)</f>
        <v>0</v>
      </c>
    </row>
    <row r="17" spans="2:11">
      <c r="B17" s="75"/>
      <c r="H17" s="79"/>
      <c r="I17" s="76"/>
    </row>
    <row r="18" spans="2:11">
      <c r="B18" s="121" t="s">
        <v>10</v>
      </c>
      <c r="C18" s="614" t="s">
        <v>11</v>
      </c>
      <c r="D18" s="615"/>
      <c r="E18" s="615"/>
      <c r="F18" s="615"/>
      <c r="G18" s="616"/>
      <c r="H18" s="117" t="s">
        <v>12</v>
      </c>
      <c r="I18" s="122" t="s">
        <v>7</v>
      </c>
    </row>
    <row r="19" spans="2:11">
      <c r="B19" s="77">
        <v>1</v>
      </c>
      <c r="C19" s="548" t="s">
        <v>13</v>
      </c>
      <c r="D19" s="549"/>
      <c r="E19" s="549"/>
      <c r="F19" s="549"/>
      <c r="G19" s="550"/>
      <c r="H19" s="240">
        <v>0.2</v>
      </c>
      <c r="I19" s="232">
        <f>ROUND($I$16*H19,2)</f>
        <v>0</v>
      </c>
    </row>
    <row r="20" spans="2:11">
      <c r="B20" s="77">
        <v>2</v>
      </c>
      <c r="C20" s="548" t="s">
        <v>14</v>
      </c>
      <c r="D20" s="549"/>
      <c r="E20" s="549"/>
      <c r="F20" s="549"/>
      <c r="G20" s="550"/>
      <c r="H20" s="240">
        <v>1.4999999999999999E-2</v>
      </c>
      <c r="I20" s="232">
        <f t="shared" ref="I20:I26" si="0">ROUND($I$16*H20,2)</f>
        <v>0</v>
      </c>
    </row>
    <row r="21" spans="2:11">
      <c r="B21" s="77">
        <v>3</v>
      </c>
      <c r="C21" s="548" t="s">
        <v>15</v>
      </c>
      <c r="D21" s="549"/>
      <c r="E21" s="549"/>
      <c r="F21" s="549"/>
      <c r="G21" s="550"/>
      <c r="H21" s="240">
        <v>0.01</v>
      </c>
      <c r="I21" s="232">
        <f t="shared" si="0"/>
        <v>0</v>
      </c>
    </row>
    <row r="22" spans="2:11">
      <c r="B22" s="77">
        <v>4</v>
      </c>
      <c r="C22" s="548" t="s">
        <v>16</v>
      </c>
      <c r="D22" s="549"/>
      <c r="E22" s="549"/>
      <c r="F22" s="549"/>
      <c r="G22" s="550"/>
      <c r="H22" s="240">
        <v>2E-3</v>
      </c>
      <c r="I22" s="232">
        <f t="shared" si="0"/>
        <v>0</v>
      </c>
    </row>
    <row r="23" spans="2:11">
      <c r="B23" s="77">
        <v>5</v>
      </c>
      <c r="C23" s="548" t="s">
        <v>17</v>
      </c>
      <c r="D23" s="549"/>
      <c r="E23" s="549"/>
      <c r="F23" s="549"/>
      <c r="G23" s="550"/>
      <c r="H23" s="240">
        <v>2.5000000000000001E-2</v>
      </c>
      <c r="I23" s="232">
        <f t="shared" si="0"/>
        <v>0</v>
      </c>
    </row>
    <row r="24" spans="2:11">
      <c r="B24" s="77">
        <v>6</v>
      </c>
      <c r="C24" s="548" t="s">
        <v>18</v>
      </c>
      <c r="D24" s="549"/>
      <c r="E24" s="549"/>
      <c r="F24" s="549"/>
      <c r="G24" s="550"/>
      <c r="H24" s="240">
        <v>0.08</v>
      </c>
      <c r="I24" s="232">
        <f t="shared" si="0"/>
        <v>0</v>
      </c>
    </row>
    <row r="25" spans="2:11">
      <c r="B25" s="77">
        <v>7</v>
      </c>
      <c r="C25" s="1" t="s">
        <v>19</v>
      </c>
      <c r="D25" s="302" t="s">
        <v>20</v>
      </c>
      <c r="E25" s="303">
        <v>0.03</v>
      </c>
      <c r="F25" s="302" t="s">
        <v>21</v>
      </c>
      <c r="G25" s="304">
        <v>1</v>
      </c>
      <c r="H25" s="240">
        <f>E25*G25</f>
        <v>0.03</v>
      </c>
      <c r="I25" s="232">
        <f t="shared" si="0"/>
        <v>0</v>
      </c>
    </row>
    <row r="26" spans="2:11">
      <c r="B26" s="77">
        <v>8</v>
      </c>
      <c r="C26" s="548" t="s">
        <v>22</v>
      </c>
      <c r="D26" s="549"/>
      <c r="E26" s="549"/>
      <c r="F26" s="549"/>
      <c r="G26" s="550"/>
      <c r="H26" s="240">
        <v>6.0000000000000001E-3</v>
      </c>
      <c r="I26" s="232">
        <f t="shared" si="0"/>
        <v>0</v>
      </c>
    </row>
    <row r="27" spans="2:11">
      <c r="B27" s="566" t="s">
        <v>9</v>
      </c>
      <c r="C27" s="609"/>
      <c r="D27" s="609"/>
      <c r="E27" s="609"/>
      <c r="F27" s="609"/>
      <c r="G27" s="610"/>
      <c r="H27" s="6">
        <f>SUM(H19:H26)</f>
        <v>0.3680000000000001</v>
      </c>
      <c r="I27" s="123">
        <f>SUM(I19:I26)</f>
        <v>0</v>
      </c>
    </row>
    <row r="28" spans="2:11">
      <c r="B28" s="75"/>
      <c r="H28" s="79"/>
      <c r="I28" s="76"/>
    </row>
    <row r="29" spans="2:11">
      <c r="B29" s="121" t="s">
        <v>23</v>
      </c>
      <c r="C29" s="614" t="s">
        <v>24</v>
      </c>
      <c r="D29" s="615"/>
      <c r="E29" s="615"/>
      <c r="F29" s="615"/>
      <c r="G29" s="616"/>
      <c r="H29" s="117" t="s">
        <v>12</v>
      </c>
      <c r="I29" s="122" t="s">
        <v>7</v>
      </c>
    </row>
    <row r="30" spans="2:11">
      <c r="B30" s="77">
        <v>1</v>
      </c>
      <c r="C30" s="631" t="s">
        <v>25</v>
      </c>
      <c r="D30" s="632"/>
      <c r="E30" s="632"/>
      <c r="F30" s="632"/>
      <c r="G30" s="633"/>
      <c r="H30" s="206">
        <f>ROUND(1/12,4)</f>
        <v>8.3299999999999999E-2</v>
      </c>
      <c r="I30" s="232">
        <f>ROUND($I$16*H30,2)</f>
        <v>0</v>
      </c>
    </row>
    <row r="31" spans="2:11">
      <c r="B31" s="77">
        <v>2</v>
      </c>
      <c r="C31" s="628" t="s">
        <v>26</v>
      </c>
      <c r="D31" s="629"/>
      <c r="E31" s="629"/>
      <c r="F31" s="629"/>
      <c r="G31" s="630"/>
      <c r="H31" s="214">
        <v>3.0249999999999999E-2</v>
      </c>
      <c r="I31" s="232">
        <f>ROUND($I$16*H31,2)</f>
        <v>0</v>
      </c>
    </row>
    <row r="32" spans="2:11">
      <c r="B32" s="77">
        <v>3</v>
      </c>
      <c r="C32" s="628" t="s">
        <v>27</v>
      </c>
      <c r="D32" s="629"/>
      <c r="E32" s="629"/>
      <c r="F32" s="629"/>
      <c r="G32" s="630"/>
      <c r="H32" s="215">
        <f>ROUND((H30+H31)*H27,4)</f>
        <v>4.1799999999999997E-2</v>
      </c>
      <c r="I32" s="232">
        <f>ROUND($I$16*H32,2)</f>
        <v>0</v>
      </c>
      <c r="K32" s="7"/>
    </row>
    <row r="33" spans="2:11">
      <c r="B33" s="566" t="s">
        <v>9</v>
      </c>
      <c r="C33" s="609"/>
      <c r="D33" s="609"/>
      <c r="E33" s="609"/>
      <c r="F33" s="609"/>
      <c r="G33" s="610"/>
      <c r="H33" s="6">
        <f>SUM(H30:H32)</f>
        <v>0.15534999999999999</v>
      </c>
      <c r="I33" s="123">
        <f>SUM(I30:I32)</f>
        <v>0</v>
      </c>
    </row>
    <row r="34" spans="2:11">
      <c r="B34" s="75"/>
      <c r="H34" s="79"/>
      <c r="I34" s="76"/>
    </row>
    <row r="35" spans="2:11">
      <c r="B35" s="121" t="s">
        <v>28</v>
      </c>
      <c r="C35" s="614" t="s">
        <v>29</v>
      </c>
      <c r="D35" s="615"/>
      <c r="E35" s="615"/>
      <c r="F35" s="615"/>
      <c r="G35" s="616"/>
      <c r="H35" s="145" t="s">
        <v>12</v>
      </c>
      <c r="I35" s="122" t="s">
        <v>7</v>
      </c>
    </row>
    <row r="36" spans="2:11">
      <c r="B36" s="139">
        <v>1</v>
      </c>
      <c r="C36" s="628" t="s">
        <v>30</v>
      </c>
      <c r="D36" s="629"/>
      <c r="E36" s="629"/>
      <c r="F36" s="629"/>
      <c r="G36" s="630"/>
      <c r="H36" s="233">
        <f>(1+(1/12)+(1/12)+(1/12/3))/12*0.05</f>
        <v>4.9768518518518512E-3</v>
      </c>
      <c r="I36" s="232">
        <f>ROUND($I$16*H36,2)</f>
        <v>0</v>
      </c>
      <c r="K36" s="8"/>
    </row>
    <row r="37" spans="2:11">
      <c r="B37" s="147">
        <v>2</v>
      </c>
      <c r="C37" s="631" t="s">
        <v>31</v>
      </c>
      <c r="D37" s="632"/>
      <c r="E37" s="632"/>
      <c r="F37" s="632"/>
      <c r="G37" s="633"/>
      <c r="H37" s="233">
        <f>H36*0.08</f>
        <v>3.9814814814814812E-4</v>
      </c>
      <c r="I37" s="232">
        <f>ROUND($I$16*H37,2)</f>
        <v>0</v>
      </c>
      <c r="K37" s="8"/>
    </row>
    <row r="38" spans="2:11">
      <c r="B38" s="139">
        <v>3</v>
      </c>
      <c r="C38" s="628" t="s">
        <v>32</v>
      </c>
      <c r="D38" s="629"/>
      <c r="E38" s="629"/>
      <c r="F38" s="629"/>
      <c r="G38" s="630"/>
      <c r="H38" s="234">
        <f>(7/30/12)*0.9</f>
        <v>1.7500000000000002E-2</v>
      </c>
      <c r="I38" s="232">
        <f>ROUND($I$16*H38,2)</f>
        <v>0</v>
      </c>
      <c r="K38" s="8"/>
    </row>
    <row r="39" spans="2:11">
      <c r="B39" s="139">
        <v>4</v>
      </c>
      <c r="C39" s="628" t="s">
        <v>33</v>
      </c>
      <c r="D39" s="629"/>
      <c r="E39" s="629"/>
      <c r="F39" s="629"/>
      <c r="G39" s="630"/>
      <c r="H39" s="234">
        <f>H38*$H$27</f>
        <v>6.4400000000000021E-3</v>
      </c>
      <c r="I39" s="232">
        <f>ROUND($I$16*H39,2)</f>
        <v>0</v>
      </c>
      <c r="K39" s="8"/>
    </row>
    <row r="40" spans="2:11">
      <c r="B40" s="139">
        <v>5</v>
      </c>
      <c r="C40" s="628" t="s">
        <v>102</v>
      </c>
      <c r="D40" s="629"/>
      <c r="E40" s="629"/>
      <c r="F40" s="629"/>
      <c r="G40" s="630"/>
      <c r="H40" s="234">
        <v>0.04</v>
      </c>
      <c r="I40" s="232">
        <f>ROUND($I$16*H40,2)</f>
        <v>0</v>
      </c>
      <c r="K40" s="8"/>
    </row>
    <row r="41" spans="2:11">
      <c r="B41" s="566" t="s">
        <v>9</v>
      </c>
      <c r="C41" s="609"/>
      <c r="D41" s="609"/>
      <c r="E41" s="609"/>
      <c r="F41" s="609"/>
      <c r="G41" s="610"/>
      <c r="H41" s="6">
        <f>SUM(H36:H40)</f>
        <v>6.9315000000000002E-2</v>
      </c>
      <c r="I41" s="123">
        <f>SUM(I36:I40)</f>
        <v>0</v>
      </c>
      <c r="K41" s="8"/>
    </row>
    <row r="42" spans="2:11">
      <c r="B42" s="75"/>
      <c r="H42" s="79"/>
      <c r="I42" s="76"/>
      <c r="K42" s="8"/>
    </row>
    <row r="43" spans="2:11">
      <c r="B43" s="566" t="s">
        <v>72</v>
      </c>
      <c r="C43" s="609"/>
      <c r="D43" s="609"/>
      <c r="E43" s="609"/>
      <c r="F43" s="609"/>
      <c r="G43" s="609"/>
      <c r="H43" s="610"/>
      <c r="I43" s="78">
        <f>I16+I27+I33+I41</f>
        <v>0</v>
      </c>
      <c r="K43" s="8"/>
    </row>
    <row r="44" spans="2:11">
      <c r="B44" s="84"/>
      <c r="C44" s="85"/>
      <c r="D44" s="85"/>
      <c r="E44" s="85"/>
      <c r="F44" s="85"/>
      <c r="G44" s="85"/>
      <c r="H44" s="85"/>
      <c r="I44" s="86"/>
      <c r="K44" s="8"/>
    </row>
    <row r="45" spans="2:11">
      <c r="B45" s="570" t="s">
        <v>45</v>
      </c>
      <c r="C45" s="571"/>
      <c r="D45" s="571"/>
      <c r="E45" s="571"/>
      <c r="F45" s="571"/>
      <c r="G45" s="571"/>
      <c r="H45" s="571"/>
      <c r="I45" s="572"/>
      <c r="K45" s="8"/>
    </row>
    <row r="46" spans="2:11">
      <c r="B46" s="75"/>
      <c r="H46" s="68"/>
      <c r="I46" s="76"/>
      <c r="K46" s="8"/>
    </row>
    <row r="47" spans="2:11">
      <c r="B47" s="121" t="s">
        <v>5</v>
      </c>
      <c r="C47" s="614" t="s">
        <v>46</v>
      </c>
      <c r="D47" s="615"/>
      <c r="E47" s="615"/>
      <c r="F47" s="615"/>
      <c r="G47" s="615"/>
      <c r="H47" s="638"/>
      <c r="I47" s="122" t="s">
        <v>7</v>
      </c>
      <c r="K47" s="8"/>
    </row>
    <row r="48" spans="2:11">
      <c r="B48" s="77">
        <v>1</v>
      </c>
      <c r="C48" s="631" t="s">
        <v>50</v>
      </c>
      <c r="D48" s="632"/>
      <c r="E48" s="632"/>
      <c r="F48" s="632"/>
      <c r="G48" s="632"/>
      <c r="H48" s="351">
        <v>0</v>
      </c>
      <c r="I48" s="230">
        <f>(I43)*H48</f>
        <v>0</v>
      </c>
      <c r="K48" s="8"/>
    </row>
    <row r="49" spans="2:11">
      <c r="B49" s="77">
        <v>2</v>
      </c>
      <c r="C49" s="631" t="s">
        <v>51</v>
      </c>
      <c r="D49" s="632"/>
      <c r="E49" s="632"/>
      <c r="F49" s="632"/>
      <c r="G49" s="632"/>
      <c r="H49" s="351">
        <v>0</v>
      </c>
      <c r="I49" s="230">
        <f>(I43+I48)*H49</f>
        <v>0</v>
      </c>
      <c r="K49" s="8"/>
    </row>
    <row r="50" spans="2:11">
      <c r="B50" s="75"/>
      <c r="C50" s="82"/>
      <c r="D50" s="82"/>
      <c r="E50" s="82"/>
      <c r="F50" s="82"/>
      <c r="G50" s="82"/>
      <c r="H50"/>
      <c r="I50" s="130"/>
      <c r="K50" s="8"/>
    </row>
    <row r="51" spans="2:11">
      <c r="B51" s="508" t="s">
        <v>73</v>
      </c>
      <c r="C51" s="509"/>
      <c r="D51" s="509"/>
      <c r="E51" s="509"/>
      <c r="F51" s="509"/>
      <c r="G51" s="509"/>
      <c r="H51" s="509"/>
      <c r="I51" s="123">
        <f>SUM(I48:I49)</f>
        <v>0</v>
      </c>
      <c r="K51" s="8"/>
    </row>
    <row r="52" spans="2:11">
      <c r="B52" s="84"/>
      <c r="C52" s="85"/>
      <c r="D52" s="85"/>
      <c r="E52" s="85"/>
      <c r="F52" s="85"/>
      <c r="G52" s="85"/>
      <c r="H52" s="85"/>
      <c r="I52" s="86"/>
      <c r="K52" s="8"/>
    </row>
    <row r="53" spans="2:11">
      <c r="B53" s="570" t="s">
        <v>58</v>
      </c>
      <c r="C53" s="571"/>
      <c r="D53" s="571"/>
      <c r="E53" s="571"/>
      <c r="F53" s="571"/>
      <c r="G53" s="571"/>
      <c r="H53" s="571"/>
      <c r="I53" s="572"/>
      <c r="K53" s="8"/>
    </row>
    <row r="54" spans="2:11">
      <c r="B54" s="75"/>
      <c r="H54" s="68"/>
      <c r="I54" s="76"/>
      <c r="K54" s="8"/>
    </row>
    <row r="55" spans="2:11">
      <c r="B55" s="121" t="s">
        <v>5</v>
      </c>
      <c r="C55" s="614" t="s">
        <v>59</v>
      </c>
      <c r="D55" s="615"/>
      <c r="E55" s="615"/>
      <c r="F55" s="615"/>
      <c r="G55" s="616"/>
      <c r="H55" s="117" t="s">
        <v>12</v>
      </c>
      <c r="I55" s="122" t="s">
        <v>7</v>
      </c>
      <c r="K55" s="8"/>
    </row>
    <row r="56" spans="2:11">
      <c r="B56" s="77">
        <v>1</v>
      </c>
      <c r="C56" s="548" t="s">
        <v>60</v>
      </c>
      <c r="D56" s="549"/>
      <c r="E56" s="549"/>
      <c r="F56" s="549"/>
      <c r="G56" s="550"/>
      <c r="H56" s="240">
        <v>7.5999999999999998E-2</v>
      </c>
      <c r="I56" s="232">
        <f>$I$60/$H$60*H56</f>
        <v>0</v>
      </c>
      <c r="K56" s="8"/>
    </row>
    <row r="57" spans="2:11">
      <c r="B57" s="77">
        <v>2</v>
      </c>
      <c r="C57" s="548" t="s">
        <v>61</v>
      </c>
      <c r="D57" s="549"/>
      <c r="E57" s="549"/>
      <c r="F57" s="549"/>
      <c r="G57" s="550"/>
      <c r="H57" s="240">
        <v>1.6500000000000001E-2</v>
      </c>
      <c r="I57" s="232">
        <f>$I$60/$H$60*H57</f>
        <v>0</v>
      </c>
      <c r="K57" s="8"/>
    </row>
    <row r="58" spans="2:11">
      <c r="B58" s="77">
        <v>3</v>
      </c>
      <c r="C58" s="548" t="s">
        <v>62</v>
      </c>
      <c r="D58" s="549"/>
      <c r="E58" s="549"/>
      <c r="F58" s="549"/>
      <c r="G58" s="550"/>
      <c r="H58" s="240">
        <v>0.05</v>
      </c>
      <c r="I58" s="232">
        <f>$I$60/$H$60*H58</f>
        <v>0</v>
      </c>
      <c r="K58" s="8"/>
    </row>
    <row r="59" spans="2:11">
      <c r="B59" s="169">
        <v>4</v>
      </c>
      <c r="C59" s="548" t="s">
        <v>197</v>
      </c>
      <c r="D59" s="549"/>
      <c r="E59" s="549"/>
      <c r="F59" s="549"/>
      <c r="G59" s="550"/>
      <c r="H59" s="240">
        <v>0</v>
      </c>
      <c r="I59" s="232">
        <f>$I$60/$H$60*H59</f>
        <v>0</v>
      </c>
      <c r="K59" s="8"/>
    </row>
    <row r="60" spans="2:11">
      <c r="B60" s="566" t="s">
        <v>9</v>
      </c>
      <c r="C60" s="609"/>
      <c r="D60" s="609"/>
      <c r="E60" s="609"/>
      <c r="F60" s="609"/>
      <c r="G60" s="610"/>
      <c r="H60" s="4">
        <f>SUM(H56:H59)</f>
        <v>0.14250000000000002</v>
      </c>
      <c r="I60" s="123">
        <f>ROUND(((I43+I51)*$H$60)/(1-$H$60),2)</f>
        <v>0</v>
      </c>
      <c r="K60" s="8"/>
    </row>
    <row r="61" spans="2:11">
      <c r="B61" s="75"/>
      <c r="H61" s="68"/>
      <c r="I61" s="76"/>
      <c r="K61" s="8"/>
    </row>
    <row r="62" spans="2:11">
      <c r="B62" s="566" t="s">
        <v>74</v>
      </c>
      <c r="C62" s="609"/>
      <c r="D62" s="609"/>
      <c r="E62" s="609"/>
      <c r="F62" s="609"/>
      <c r="G62" s="609"/>
      <c r="H62" s="610"/>
      <c r="I62" s="237">
        <f>I60</f>
        <v>0</v>
      </c>
      <c r="K62" s="8"/>
    </row>
    <row r="63" spans="2:11">
      <c r="B63" s="75"/>
      <c r="H63" s="68"/>
      <c r="I63" s="76"/>
      <c r="K63" s="8"/>
    </row>
    <row r="64" spans="2:11">
      <c r="B64" s="570" t="s">
        <v>65</v>
      </c>
      <c r="C64" s="571"/>
      <c r="D64" s="571"/>
      <c r="E64" s="571"/>
      <c r="F64" s="571"/>
      <c r="G64" s="571"/>
      <c r="H64" s="571"/>
      <c r="I64" s="572"/>
      <c r="K64" s="8"/>
    </row>
    <row r="65" spans="2:13">
      <c r="B65" s="75"/>
      <c r="H65" s="68"/>
      <c r="I65" s="76"/>
      <c r="K65" s="8"/>
    </row>
    <row r="66" spans="2:13">
      <c r="B66" s="566" t="s">
        <v>75</v>
      </c>
      <c r="C66" s="609"/>
      <c r="D66" s="609"/>
      <c r="E66" s="609"/>
      <c r="F66" s="609"/>
      <c r="G66" s="609"/>
      <c r="H66" s="610"/>
      <c r="I66" s="237">
        <f>I43+I51+I62</f>
        <v>0</v>
      </c>
      <c r="K66" s="8"/>
      <c r="M66" s="13"/>
    </row>
    <row r="67" spans="2:13">
      <c r="B67" s="81"/>
      <c r="C67" s="82"/>
      <c r="D67" s="82"/>
      <c r="E67" s="82"/>
      <c r="F67" s="82"/>
      <c r="G67" s="82"/>
      <c r="H67" s="83"/>
      <c r="I67" s="130"/>
      <c r="K67" s="8"/>
    </row>
    <row r="68" spans="2:13">
      <c r="B68" s="647" t="s">
        <v>76</v>
      </c>
      <c r="C68" s="648"/>
      <c r="D68" s="648"/>
      <c r="E68" s="648"/>
      <c r="F68" s="648"/>
      <c r="G68" s="648"/>
      <c r="H68" s="648"/>
      <c r="I68" s="237">
        <f>I66*20</f>
        <v>0</v>
      </c>
      <c r="K68" s="8"/>
    </row>
    <row r="69" spans="2:13">
      <c r="B69" s="75"/>
      <c r="H69" s="68"/>
      <c r="I69" s="130"/>
    </row>
    <row r="70" spans="2:13" ht="15.75" thickBot="1">
      <c r="B70" s="645" t="s">
        <v>107</v>
      </c>
      <c r="C70" s="646"/>
      <c r="D70" s="646"/>
      <c r="E70" s="646"/>
      <c r="F70" s="646"/>
      <c r="G70" s="646"/>
      <c r="H70" s="646"/>
      <c r="I70" s="238">
        <f>I68*1</f>
        <v>0</v>
      </c>
    </row>
    <row r="71" spans="2:13">
      <c r="E71" s="493"/>
      <c r="F71" s="493"/>
      <c r="G71" s="493"/>
      <c r="H71" s="493"/>
      <c r="I71" s="493"/>
    </row>
    <row r="72" spans="2:13" ht="18">
      <c r="E72" s="494"/>
      <c r="F72" s="494"/>
      <c r="G72" s="495"/>
      <c r="H72" s="495"/>
      <c r="I72" s="495"/>
    </row>
    <row r="73" spans="2:13">
      <c r="B73" s="496"/>
      <c r="C73" s="496"/>
      <c r="D73" s="496"/>
      <c r="E73" s="496"/>
      <c r="F73" s="496"/>
      <c r="G73" s="496"/>
    </row>
  </sheetData>
  <sheetProtection password="DFA0" sheet="1" objects="1" scenarios="1" selectLockedCells="1"/>
  <mergeCells count="54">
    <mergeCell ref="E71:F71"/>
    <mergeCell ref="G71:I71"/>
    <mergeCell ref="E72:F72"/>
    <mergeCell ref="G72:I72"/>
    <mergeCell ref="B60:G60"/>
    <mergeCell ref="B62:H62"/>
    <mergeCell ref="B64:I64"/>
    <mergeCell ref="B66:H66"/>
    <mergeCell ref="B68:H68"/>
    <mergeCell ref="C40:G40"/>
    <mergeCell ref="B41:G41"/>
    <mergeCell ref="B43:H43"/>
    <mergeCell ref="B45:I45"/>
    <mergeCell ref="B70:H70"/>
    <mergeCell ref="C47:H47"/>
    <mergeCell ref="B51:H51"/>
    <mergeCell ref="B53:I53"/>
    <mergeCell ref="C55:G55"/>
    <mergeCell ref="C56:G56"/>
    <mergeCell ref="C57:G57"/>
    <mergeCell ref="C58:G58"/>
    <mergeCell ref="C48:G48"/>
    <mergeCell ref="C49:G49"/>
    <mergeCell ref="C59:G59"/>
    <mergeCell ref="C36:G36"/>
    <mergeCell ref="C37:G37"/>
    <mergeCell ref="C38:G38"/>
    <mergeCell ref="C39:G39"/>
    <mergeCell ref="C30:G30"/>
    <mergeCell ref="C31:G31"/>
    <mergeCell ref="C32:G32"/>
    <mergeCell ref="B33:G33"/>
    <mergeCell ref="C35:G35"/>
    <mergeCell ref="C23:G23"/>
    <mergeCell ref="C24:G24"/>
    <mergeCell ref="C26:G26"/>
    <mergeCell ref="B27:G27"/>
    <mergeCell ref="C29:G29"/>
    <mergeCell ref="B73:G73"/>
    <mergeCell ref="B2:I2"/>
    <mergeCell ref="B5:I5"/>
    <mergeCell ref="B6:I6"/>
    <mergeCell ref="B8:H8"/>
    <mergeCell ref="B10:I10"/>
    <mergeCell ref="C12:H12"/>
    <mergeCell ref="C13:H13"/>
    <mergeCell ref="C14:H14"/>
    <mergeCell ref="C15:H15"/>
    <mergeCell ref="B16:H16"/>
    <mergeCell ref="C18:G18"/>
    <mergeCell ref="C19:G19"/>
    <mergeCell ref="C20:G20"/>
    <mergeCell ref="C21:G21"/>
    <mergeCell ref="C22:G22"/>
  </mergeCells>
  <pageMargins left="0.511811024" right="0.511811024" top="0.78740157499999996" bottom="0.78740157499999996" header="0.31496062000000002" footer="0.31496062000000002"/>
  <pageSetup paperSize="9" scale="83" orientation="portrait" r:id="rId1"/>
  <rowBreaks count="1" manualBreakCount="1">
    <brk id="52" max="8" man="1"/>
  </rowBreaks>
  <colBreaks count="1" manualBreakCount="1">
    <brk id="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a46b197d-9c77-4c6a-adc1-45e4025fa55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1DE26A9591F5149BC9F243DF9FC5024" ma:contentTypeVersion="13" ma:contentTypeDescription="Crie um novo documento." ma:contentTypeScope="" ma:versionID="b5672935332c00aca53c6082cf11544f">
  <xsd:schema xmlns:xsd="http://www.w3.org/2001/XMLSchema" xmlns:xs="http://www.w3.org/2001/XMLSchema" xmlns:p="http://schemas.microsoft.com/office/2006/metadata/properties" xmlns:ns3="a46b197d-9c77-4c6a-adc1-45e4025fa553" xmlns:ns4="6ddb84c3-f33f-45b3-8534-ec76f6d0de02" targetNamespace="http://schemas.microsoft.com/office/2006/metadata/properties" ma:root="true" ma:fieldsID="63dd73a11a4f8d07572f2d97818c13cd" ns3:_="" ns4:_="">
    <xsd:import namespace="a46b197d-9c77-4c6a-adc1-45e4025fa553"/>
    <xsd:import namespace="6ddb84c3-f33f-45b3-8534-ec76f6d0de0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LengthInSeconds" minOccurs="0"/>
                <xsd:element ref="ns3:MediaServiceDateTaken" minOccurs="0"/>
                <xsd:element ref="ns3:MediaServiceLocation"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b197d-9c77-4c6a-adc1-45e4025fa5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_activity" ma:index="20"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db84c3-f33f-45b3-8534-ec76f6d0de02"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SharingHintHash" ma:index="16"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106F11-7407-4600-84CE-C18A4FBE6A3F}">
  <ds:schemaRefs>
    <ds:schemaRef ds:uri="http://schemas.microsoft.com/sharepoint/v3/contenttype/forms"/>
  </ds:schemaRefs>
</ds:datastoreItem>
</file>

<file path=customXml/itemProps2.xml><?xml version="1.0" encoding="utf-8"?>
<ds:datastoreItem xmlns:ds="http://schemas.openxmlformats.org/officeDocument/2006/customXml" ds:itemID="{950D6EE4-1554-423F-B8C3-AD2C5D04290D}">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6ddb84c3-f33f-45b3-8534-ec76f6d0de02"/>
    <ds:schemaRef ds:uri="a46b197d-9c77-4c6a-adc1-45e4025fa553"/>
    <ds:schemaRef ds:uri="http://www.w3.org/XML/1998/namespace"/>
    <ds:schemaRef ds:uri="http://purl.org/dc/dcmitype/"/>
  </ds:schemaRefs>
</ds:datastoreItem>
</file>

<file path=customXml/itemProps3.xml><?xml version="1.0" encoding="utf-8"?>
<ds:datastoreItem xmlns:ds="http://schemas.openxmlformats.org/officeDocument/2006/customXml" ds:itemID="{D05F0E82-C3B7-4204-9CB0-8B15ABDB3C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b197d-9c77-4c6a-adc1-45e4025fa553"/>
    <ds:schemaRef ds:uri="6ddb84c3-f33f-45b3-8534-ec76f6d0de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15</vt:i4>
      </vt:variant>
      <vt:variant>
        <vt:lpstr>Intervalos nomeados</vt:lpstr>
      </vt:variant>
      <vt:variant>
        <vt:i4>6</vt:i4>
      </vt:variant>
    </vt:vector>
  </HeadingPairs>
  <TitlesOfParts>
    <vt:vector size="21" baseType="lpstr">
      <vt:lpstr>ANEXO II - FORM PROPOSTA PREÇO</vt:lpstr>
      <vt:lpstr>1 - Assistente de M. de Veículo</vt:lpstr>
      <vt:lpstr>2 - Motorista 1 - Automóvel</vt:lpstr>
      <vt:lpstr>3 - Motorista  Micro-ônibus</vt:lpstr>
      <vt:lpstr>4 - Motorista M. Ônibus Noturno</vt:lpstr>
      <vt:lpstr>5 - Motorista de Ônibus</vt:lpstr>
      <vt:lpstr>6 - Supervisor</vt:lpstr>
      <vt:lpstr>1 - HE - A. Manutenção</vt:lpstr>
      <vt:lpstr>2 - HE - Motorista 1 - Auto</vt:lpstr>
      <vt:lpstr>3 - HE - Mot. 2 - Mic. ônibus</vt:lpstr>
      <vt:lpstr>4 - HE - M. Micro Noturno</vt:lpstr>
      <vt:lpstr>5 - HE - Motorista de Ônibus</vt:lpstr>
      <vt:lpstr>6 - HE - Supervisor</vt:lpstr>
      <vt:lpstr>UNIFORMES_EQUIPAMENTOS</vt:lpstr>
      <vt:lpstr>Plan1</vt:lpstr>
      <vt:lpstr>'1 - Assistente de M. de Veículo'!Area_de_impressao</vt:lpstr>
      <vt:lpstr>'1 - HE - A. Manutenção'!Area_de_impressao</vt:lpstr>
      <vt:lpstr>'2 - HE - Motorista 1 - Auto'!Area_de_impressao</vt:lpstr>
      <vt:lpstr>'2 - Motorista 1 - Automóvel'!Area_de_impressao</vt:lpstr>
      <vt:lpstr>'6 - HE - Supervisor'!Area_de_impressao</vt:lpstr>
      <vt:lpstr>'6 - Supervisor'!Area_de_impressao</vt:lpstr>
    </vt:vector>
  </TitlesOfParts>
  <Company>Ministério Público</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Procuradoria Geral de Justiça</dc:creator>
  <cp:lastModifiedBy>xpadmin</cp:lastModifiedBy>
  <cp:revision/>
  <cp:lastPrinted>2026-01-26T16:27:16Z</cp:lastPrinted>
  <dcterms:created xsi:type="dcterms:W3CDTF">2019-04-12T15:58:26Z</dcterms:created>
  <dcterms:modified xsi:type="dcterms:W3CDTF">2026-01-26T16:33:18Z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0x01010071DE26A9591F5149BC9F243DF9FC5024</vt:lpwstr>
  </property>
</Properties>
</file>