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2975" windowHeight="6495" tabRatio="810" activeTab="6"/>
  </bookViews>
  <sheets>
    <sheet name="convites" sheetId="1" r:id="rId1"/>
    <sheet name="tomada de Preços" sheetId="2" r:id="rId2"/>
    <sheet name="concorrência" sheetId="3" r:id="rId3"/>
    <sheet name="pregão presencial" sheetId="4" r:id="rId4"/>
    <sheet name="pregão eletrônico" sheetId="5" r:id="rId5"/>
    <sheet name="cotação eletrônica" sheetId="6" r:id="rId6"/>
    <sheet name="Resumo 2018" sheetId="7" r:id="rId7"/>
  </sheets>
  <definedNames>
    <definedName name="_xlnm.Print_Area" localSheetId="3">'pregão presencial'!$A$1:$R$18</definedName>
    <definedName name="TABLE" localSheetId="5">'cotação eletrônica'!#REF!</definedName>
    <definedName name="TABLE" localSheetId="3">'pregão presencial'!#REF!</definedName>
    <definedName name="TABLE_10" localSheetId="5">'cotação eletrônica'!#REF!</definedName>
    <definedName name="TABLE_10" localSheetId="3">'pregão presencial'!#REF!</definedName>
    <definedName name="TABLE_11" localSheetId="5">'cotação eletrônica'!#REF!</definedName>
    <definedName name="TABLE_11" localSheetId="3">'pregão presencial'!#REF!</definedName>
    <definedName name="TABLE_12" localSheetId="5">'cotação eletrônica'!#REF!</definedName>
    <definedName name="TABLE_13" localSheetId="5">'cotação eletrônica'!#REF!</definedName>
    <definedName name="TABLE_2" localSheetId="5">'cotação eletrônica'!#REF!</definedName>
    <definedName name="TABLE_2" localSheetId="3">'pregão presencial'!#REF!</definedName>
    <definedName name="TABLE_3" localSheetId="5">'cotação eletrônica'!#REF!</definedName>
    <definedName name="TABLE_3" localSheetId="3">'pregão presencial'!#REF!</definedName>
    <definedName name="TABLE_4" localSheetId="5">'cotação eletrônica'!#REF!</definedName>
    <definedName name="TABLE_4" localSheetId="3">'pregão presencial'!#REF!</definedName>
    <definedName name="TABLE_5" localSheetId="5">'cotação eletrônica'!#REF!</definedName>
    <definedName name="TABLE_5" localSheetId="3">'pregão presencial'!#REF!</definedName>
    <definedName name="TABLE_6" localSheetId="5">'cotação eletrônica'!#REF!</definedName>
    <definedName name="TABLE_6" localSheetId="3">'pregão presencial'!#REF!</definedName>
    <definedName name="TABLE_7" localSheetId="5">'cotação eletrônica'!#REF!</definedName>
    <definedName name="TABLE_7" localSheetId="3">'pregão presencial'!#REF!</definedName>
    <definedName name="TABLE_8" localSheetId="5">'cotação eletrônica'!#REF!</definedName>
    <definedName name="TABLE_8" localSheetId="3">'pregão presencial'!#REF!</definedName>
    <definedName name="TABLE_9" localSheetId="5">'cotação eletrônica'!#REF!</definedName>
    <definedName name="TABLE_9" localSheetId="3">'pregão presencial'!#REF!</definedName>
  </definedNames>
  <calcPr fullCalcOnLoad="1"/>
</workbook>
</file>

<file path=xl/sharedStrings.xml><?xml version="1.0" encoding="utf-8"?>
<sst xmlns="http://schemas.openxmlformats.org/spreadsheetml/2006/main" count="3690" uniqueCount="1300">
  <si>
    <t>Valor (R$) da economia (estimado - licitação)</t>
  </si>
  <si>
    <t>Objeto</t>
  </si>
  <si>
    <t xml:space="preserve">Solicitante </t>
  </si>
  <si>
    <t>R$ (estimado)</t>
  </si>
  <si>
    <t>R$ (da licitação)</t>
  </si>
  <si>
    <t>Totais</t>
  </si>
  <si>
    <t>R$(estimado)</t>
  </si>
  <si>
    <t>Var. %</t>
  </si>
  <si>
    <t>nº dias na CPLIC</t>
  </si>
  <si>
    <t>nº impugnações</t>
  </si>
  <si>
    <t>nº de suspensões p/diligências</t>
  </si>
  <si>
    <t>nº rec. adm.</t>
  </si>
  <si>
    <t>Nº DE ITENS</t>
  </si>
  <si>
    <t xml:space="preserve">Nº DE ITENS </t>
  </si>
  <si>
    <t>Var. % s/estimado</t>
  </si>
  <si>
    <t>Nº DE (SUB)ITENS</t>
  </si>
  <si>
    <t>MINISTÉRIO PÚBLICO DO ESTADO DO RIO GRANDE DO SUL</t>
  </si>
  <si>
    <t>COMISSSÃO PERMANENTE DE LICITAÇÕES - CPLIC</t>
  </si>
  <si>
    <t xml:space="preserve"> R$ (da licitação)</t>
  </si>
  <si>
    <t>médias</t>
  </si>
  <si>
    <t>Percentual da economia  .........................................................</t>
  </si>
  <si>
    <t>Total da economia (vantagem auferida)............................................</t>
  </si>
  <si>
    <t>-</t>
  </si>
  <si>
    <t>Menor proposta inicial</t>
  </si>
  <si>
    <t>Var. % s/menor proposta inicial</t>
  </si>
  <si>
    <t>ANÁLISE = VARIAÇÃO DO VALOR LICITADO FRENTE AO VALOR ESTIMADO</t>
  </si>
  <si>
    <t>ANÁLISE = VARIAÇÃO DO VALOR COTADO FRENTE AO VALOR ESTIMADO</t>
  </si>
  <si>
    <t>MÉDIAS</t>
  </si>
  <si>
    <t>Percentual da economia.........................................................................</t>
  </si>
  <si>
    <t>Total da economia (vantagem auferida)......................................................</t>
  </si>
  <si>
    <t xml:space="preserve"> R$ (da cotação)</t>
  </si>
  <si>
    <t>N.º do Edital</t>
  </si>
  <si>
    <t>N.º CE</t>
  </si>
  <si>
    <t>MÉDIA/DIAS</t>
  </si>
  <si>
    <t>Data adjudicação</t>
  </si>
  <si>
    <t>Pregão Eletrônico Exclusivo 
(ME-EPP)</t>
  </si>
  <si>
    <t>Cotação Eletrônica EXCLUSIVA (ME-EPP)</t>
  </si>
  <si>
    <t>DAE</t>
  </si>
  <si>
    <t>sim</t>
  </si>
  <si>
    <t>Data do Edital</t>
  </si>
  <si>
    <t>N.º do Processo</t>
  </si>
  <si>
    <t>Tipo</t>
  </si>
  <si>
    <t>Modalidade</t>
  </si>
  <si>
    <t>Situação</t>
  </si>
  <si>
    <t>N.º do Proc.</t>
  </si>
  <si>
    <t>Data da CE</t>
  </si>
  <si>
    <t>Pregão Eletrônico</t>
  </si>
  <si>
    <t>Concluído</t>
  </si>
  <si>
    <t>Menor preço</t>
  </si>
  <si>
    <t>Dispensa c/disputa</t>
  </si>
  <si>
    <t>Concluída</t>
  </si>
  <si>
    <t>Pregão Presencial</t>
  </si>
  <si>
    <t>Menor preço global</t>
  </si>
  <si>
    <t>Tomada de Preços</t>
  </si>
  <si>
    <t>Convite</t>
  </si>
  <si>
    <t>ANÁLISE = VARIAÇÃO DO VALOR CONTRATADO OU PREÇO REGISTRADO FRENTE AO VALOR ESTIMADO</t>
  </si>
  <si>
    <t>FOLHA RESUMO</t>
  </si>
  <si>
    <t>MODALIDADE</t>
  </si>
  <si>
    <t>Número de procedimentos, julgados</t>
  </si>
  <si>
    <t>Valor (R$) total licitado</t>
  </si>
  <si>
    <t>Valor (R$) estimado</t>
  </si>
  <si>
    <t>Valor (R$) da economia</t>
  </si>
  <si>
    <t>% (percentual de economia)</t>
  </si>
  <si>
    <t>Convites..........................................................</t>
  </si>
  <si>
    <t>Tomadas de Preços...........................................</t>
  </si>
  <si>
    <t>Concorrências...................................................</t>
  </si>
  <si>
    <t>Pregões Presenciais...........................................</t>
  </si>
  <si>
    <t>Pregões Eletrônicos...........................................</t>
  </si>
  <si>
    <t>Cotações Eletrônicas ........................................</t>
  </si>
  <si>
    <t>TOTAIS.....................................</t>
  </si>
  <si>
    <t>Total de economia ...........................................</t>
  </si>
  <si>
    <t>Percentual de economia...................................</t>
  </si>
  <si>
    <t>Número de procedimentos, julgados.................</t>
  </si>
  <si>
    <t>Observações:</t>
  </si>
  <si>
    <t>http://www.mp.rs.gov.br/licitacao/pgn/id46.htm, Licitações Encerradas.</t>
  </si>
  <si>
    <t>http://www.pregaoonlinebanrisul.com.br</t>
  </si>
  <si>
    <t>Luciano Fernandes Teixeira,</t>
  </si>
  <si>
    <t>Coordenador da Unidade de Licitações.</t>
  </si>
  <si>
    <t>PROCURADORIA-GERAL DE JUSTIÇA - MINISTÉRIO PÚBLICO - RS</t>
  </si>
  <si>
    <t>Menor preço Global</t>
  </si>
  <si>
    <t>(a) Nº do Edital - Informar o número do edital do processo licitatório.</t>
  </si>
  <si>
    <t>(b) Data do Edital - Data de publicação nos meios de informações devidos (p.e.: Diário Oficial, Jornais de grande circulação).</t>
  </si>
  <si>
    <t>(c) Nº do Processo - Número do Processo interno do órgão.</t>
  </si>
  <si>
    <t>(d) Objeto - Descrição da licitação.</t>
  </si>
  <si>
    <t>(e) Tipo - Tipo do processo licitatório, conforme previsto na Lei n° 8666/93, Lei n° 10520/2002, Decreto n° 5450/2005 e demais normas pertinentes.</t>
  </si>
  <si>
    <t>(f) Modalidade - Modalidade da licitação, conforme previsto na Lei n° 8666/93, Lei n° 10520/2002, Decreto n° 5450/2005 e demais normas pertinentes.</t>
  </si>
  <si>
    <t>(g) Situação - Situação do andamento do processo licitatório.</t>
  </si>
  <si>
    <t>(h) Resultado - Nome da empresa vencedora. Caso o processo licitatório esteja em andamento, preencher o campo com o termo “aguardando”</t>
  </si>
  <si>
    <t>FUNDAMENTO LEGAL: Resolução CNMP n° 86/2012, art. 5°, inciso II, alíneas “a” a “d”.</t>
  </si>
  <si>
    <t>Concorrência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</si>
  <si>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</si>
  <si>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</si>
  <si>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</si>
  <si>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</si>
  <si>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</si>
  <si>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</si>
  <si>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</si>
  <si>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</si>
  <si>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DESERTO</t>
  </si>
  <si>
    <t>Menor Preço Global</t>
  </si>
  <si>
    <t>UTRANSP</t>
  </si>
  <si>
    <t>nº dias na ULIC</t>
  </si>
  <si>
    <t>Nº DE (SUB)ITENS ou LOTE (S)</t>
  </si>
  <si>
    <t>* CE 70/2016 retomada e negociada com os próximos classificados em 06/09/2016.</t>
  </si>
  <si>
    <t>Resultado</t>
  </si>
  <si>
    <t>não</t>
  </si>
  <si>
    <t xml:space="preserve">RELAÇÃO DE PROCEDIMENTOS LICITATÓRIOS DE 2018 - CONVITES </t>
  </si>
  <si>
    <t>01/2018</t>
  </si>
  <si>
    <t>RELAÇÃO DE PROCEDIMENTOS LICITATÓRIOS DE 2018 - TOMADAS DE PREÇOS</t>
  </si>
  <si>
    <t>RELAÇÃO DE PROCEDIMENTOS LICITATÓRIOS DE 2018 - CONCORRÊNCIAS</t>
  </si>
  <si>
    <t>RELAÇÃO DE PROCEDIMENTOS LICITATÓRIOS ATÉ JULHO DE 2018 - PREGÃO PRESENCIAL</t>
  </si>
  <si>
    <t>RELAÇÃO DE PROCEDIMENTOS LICITATÓRIOS DE 2018 -PREGÃO ELETRÔNICO</t>
  </si>
  <si>
    <t>RELAÇÃO DE PROCEDIMENTOS LICITATÓRIOS DE 2018 - COTAÇÃO ELETRÔNICA</t>
  </si>
  <si>
    <t>02/2018</t>
  </si>
  <si>
    <t>18/01/2018</t>
  </si>
  <si>
    <t>588.000.625/2017</t>
  </si>
  <si>
    <t>Fornecimento e instalação de película jateada na Promotoria Criminal da Santana</t>
  </si>
  <si>
    <t>Be Wise - Construtora e Instaladora Eireli</t>
  </si>
  <si>
    <t>139/2017</t>
  </si>
  <si>
    <t>01236.000.049/2017</t>
  </si>
  <si>
    <t xml:space="preserve">Registro de Preços de certificados digitais </t>
  </si>
  <si>
    <t>Certisign Certificadora Digital S/A</t>
  </si>
  <si>
    <t>03/2018</t>
  </si>
  <si>
    <t>24/01/2018</t>
  </si>
  <si>
    <t>581.000.004/2018</t>
  </si>
  <si>
    <t>Aquisição de fitas para etiquetadora Brother PT-65</t>
  </si>
  <si>
    <t>GUSTAVO ALVES LHEUREUX ME</t>
  </si>
  <si>
    <t>001/2018</t>
  </si>
  <si>
    <t>0005.000.036/2017</t>
  </si>
  <si>
    <t>Biblioteca</t>
  </si>
  <si>
    <t>Eunice Maria Gonçalves de Oliveira ME (30% - proposta final)</t>
  </si>
  <si>
    <t>26/01/2018</t>
  </si>
  <si>
    <t>01407.000.021/2017</t>
  </si>
  <si>
    <t xml:space="preserve">Prestação de serviço de coleta, transporte, tratamento e disposição final de Resíduos de Serviço de Saúde.
</t>
  </si>
  <si>
    <t>Servioeste Soluções Ambiental LTDA</t>
  </si>
  <si>
    <t>Biomédico</t>
  </si>
  <si>
    <t>002/2018</t>
  </si>
  <si>
    <t>12/01/2018</t>
  </si>
  <si>
    <t>588.000.567/2017</t>
  </si>
  <si>
    <t>Registro de Preços de torneiras e válvulas de mictório</t>
  </si>
  <si>
    <t>Licitare Produtos, Materiais e Serviços Ltda</t>
  </si>
  <si>
    <t>004/2018</t>
  </si>
  <si>
    <t>31/01/2018</t>
  </si>
  <si>
    <t>02404.000.063/2017</t>
  </si>
  <si>
    <t>Monitoramento de alarme PJ Santa Cruz do sul</t>
  </si>
  <si>
    <t>Pletsch &amp; Rizzon Ltda-EPP</t>
  </si>
  <si>
    <t>003/2018</t>
  </si>
  <si>
    <t>005/2018</t>
  </si>
  <si>
    <t>006/2018</t>
  </si>
  <si>
    <t>007/2018</t>
  </si>
  <si>
    <t>06/02/2018</t>
  </si>
  <si>
    <t>01075.000.003/2018</t>
  </si>
  <si>
    <t>Gente Seguradora S/A.</t>
  </si>
  <si>
    <t>09</t>
  </si>
  <si>
    <t>009/2018</t>
  </si>
  <si>
    <t>08/02/2018</t>
  </si>
  <si>
    <t>1390.000.019/2017</t>
  </si>
  <si>
    <t xml:space="preserve">Serviço de Impressão do Relatório anual </t>
  </si>
  <si>
    <t xml:space="preserve">Finaliza Editora e Ind Gráfica Ltda. </t>
  </si>
  <si>
    <t>13</t>
  </si>
  <si>
    <t>011/2018</t>
  </si>
  <si>
    <t>09/02/2018</t>
  </si>
  <si>
    <t>00677.000.408/2017</t>
  </si>
  <si>
    <t>Manutenção de elevadores nas PJ de Tramandaí e Pelotas</t>
  </si>
  <si>
    <t>Elevasystem Assistência Técnica em Elevadores Ltda.</t>
  </si>
  <si>
    <t>12</t>
  </si>
  <si>
    <t>677.000.395/2017</t>
  </si>
  <si>
    <t xml:space="preserve">Serviço de plotagem e fornecimento de cópias </t>
  </si>
  <si>
    <t xml:space="preserve">Mex Digital Ltda. </t>
  </si>
  <si>
    <t>33</t>
  </si>
  <si>
    <t>04/2018</t>
  </si>
  <si>
    <t>01/03/2018</t>
  </si>
  <si>
    <t>01410.000.002/2018</t>
  </si>
  <si>
    <t>Aquisição de compressor a ar - Linha Odontológica</t>
  </si>
  <si>
    <t>013/2018</t>
  </si>
  <si>
    <t>19/02/2018</t>
  </si>
  <si>
    <t>00589.000.049/2018</t>
  </si>
  <si>
    <t>Aquisição de veículo blindado</t>
  </si>
  <si>
    <t>Brozauto Veículos e Peças Ltda.</t>
  </si>
  <si>
    <t>11</t>
  </si>
  <si>
    <t>012/2018</t>
  </si>
  <si>
    <t>16/02/2018</t>
  </si>
  <si>
    <t>677.000.030/2018</t>
  </si>
  <si>
    <t>Manutenção de elevador da PJ de Torres</t>
  </si>
  <si>
    <t>24</t>
  </si>
  <si>
    <t>016/2018</t>
  </si>
  <si>
    <t>21/02/2018</t>
  </si>
  <si>
    <t>00677.000.008/2018</t>
  </si>
  <si>
    <t>Aquisição de gás e adequações em sistema de combate à incêndio</t>
  </si>
  <si>
    <t>014/2018</t>
  </si>
  <si>
    <t>00581.000.003/2018</t>
  </si>
  <si>
    <t>Registro de preço de assentos p vaso sanitário</t>
  </si>
  <si>
    <t>Liceri Comércio de Produtos em Geral LTDA ME</t>
  </si>
  <si>
    <t>0</t>
  </si>
  <si>
    <t>582.000.149/2017</t>
  </si>
  <si>
    <t>Aquisição de tampos e saias MDF para reposição nas estações trabalho</t>
  </si>
  <si>
    <t>João Marangon ME</t>
  </si>
  <si>
    <t>16</t>
  </si>
  <si>
    <t>Maria Silene Vieira Wanderley - EPP</t>
  </si>
  <si>
    <t>05/2018</t>
  </si>
  <si>
    <t>07/03/2018</t>
  </si>
  <si>
    <t>00581.000.017/2018</t>
  </si>
  <si>
    <t>Aquisição de Cartuchos HP Ploter</t>
  </si>
  <si>
    <t>LEXBEMARK COMÉRCIO ltda</t>
  </si>
  <si>
    <t>017/2018</t>
  </si>
  <si>
    <t xml:space="preserve">01194.000.002/2018 </t>
  </si>
  <si>
    <t>22/02/2018</t>
  </si>
  <si>
    <t>Registro de preço de locação de radiocomunicadores</t>
  </si>
  <si>
    <t>ACN Comércio de Produtos de Trânsito LTDA</t>
  </si>
  <si>
    <t>06/2018</t>
  </si>
  <si>
    <t>09/03/2018</t>
  </si>
  <si>
    <t>01236.000.015/2018</t>
  </si>
  <si>
    <t>Aquisição de HDs externos</t>
  </si>
  <si>
    <t xml:space="preserve">TECMATH EIRELI </t>
  </si>
  <si>
    <t>07/2018</t>
  </si>
  <si>
    <t>Serviço gráfico de impressão (cartilha)</t>
  </si>
  <si>
    <t>Calgan Editora Gráfica LTDA ME</t>
  </si>
  <si>
    <t xml:space="preserve">01390.000.001/2018 </t>
  </si>
  <si>
    <t>Contratação de Seguro Veicular para 18 veículos</t>
  </si>
  <si>
    <t>MapfreSeguros Gerais S/A</t>
  </si>
  <si>
    <t>10/2018</t>
  </si>
  <si>
    <t>13/03/2018</t>
  </si>
  <si>
    <t>00677.000.046/2018</t>
  </si>
  <si>
    <t>Persianas p PJ de Caxias do Sul.</t>
  </si>
  <si>
    <t>Menor Preço</t>
  </si>
  <si>
    <t>Dispensa c/ disputa</t>
  </si>
  <si>
    <t>08/2018</t>
  </si>
  <si>
    <t>14/03/2018</t>
  </si>
  <si>
    <t>00677.000.088/2018</t>
  </si>
  <si>
    <t>Manutenção emergencial na subestação da PJ de Cachoeira do Sul</t>
  </si>
  <si>
    <t>Paulo Adalberto Fucks da Veiga Junior Eireli</t>
  </si>
  <si>
    <t>11/2018</t>
  </si>
  <si>
    <t>16/03/2018</t>
  </si>
  <si>
    <t>01390.000.002018</t>
  </si>
  <si>
    <t xml:space="preserve">Impressão de catálogos para Ordem do Mérito </t>
  </si>
  <si>
    <t>Ferreira Printgraf Gráfica Eireli  EPP</t>
  </si>
  <si>
    <t>010/2018</t>
  </si>
  <si>
    <t>06/03/2018</t>
  </si>
  <si>
    <t>01161.000.001/2017</t>
  </si>
  <si>
    <t>Expositores Metálicos</t>
  </si>
  <si>
    <t>TONIAZZI ENGENHARIA LTDA</t>
  </si>
  <si>
    <t>25</t>
  </si>
  <si>
    <t>17/01/2018</t>
  </si>
  <si>
    <t>583.000.011/2018</t>
  </si>
  <si>
    <t>Aquisição de Livros</t>
  </si>
  <si>
    <t>Trasnporte de carga de processos PJ Novo Hamburgo</t>
  </si>
  <si>
    <t>Revogada</t>
  </si>
  <si>
    <t>01/02/2018</t>
  </si>
  <si>
    <t>588.000.533/2018</t>
  </si>
  <si>
    <t xml:space="preserve">Aquisição de lâmpadas </t>
  </si>
  <si>
    <t>Cassio J. Hackenhaar &amp; Cia Ltda</t>
  </si>
  <si>
    <t>Arcobras Comércio e Importação Ltda</t>
  </si>
  <si>
    <t>G P A Gerenciamento e Projetos Ltda</t>
  </si>
  <si>
    <t>008/2018</t>
  </si>
  <si>
    <t>581.000.130/2018</t>
  </si>
  <si>
    <t xml:space="preserve">Aquisição de jaquetas e camisetas institucionais </t>
  </si>
  <si>
    <t>Tramitando</t>
  </si>
  <si>
    <t>Aguardando</t>
  </si>
  <si>
    <t>12/04/2018</t>
  </si>
  <si>
    <t>677.000.051/2018</t>
  </si>
  <si>
    <t xml:space="preserve">Obra da PJ de Passo Fundo </t>
  </si>
  <si>
    <t>30/01/2018</t>
  </si>
  <si>
    <t>589.001.021/2017</t>
  </si>
  <si>
    <t>589.000.025/2018</t>
  </si>
  <si>
    <t>Contratação de mecânica para veículos à diesel</t>
  </si>
  <si>
    <t>09/2018</t>
  </si>
  <si>
    <t>00581.00.029/2018</t>
  </si>
  <si>
    <t>Aquisição de 100(cem) bandeiras do Brasil</t>
  </si>
  <si>
    <t>015/2018</t>
  </si>
  <si>
    <t>FRACASSADA</t>
  </si>
  <si>
    <t>Seriband Indústria e Comércio de Confecções Ltda</t>
  </si>
  <si>
    <t>018/2018</t>
  </si>
  <si>
    <t>1194.000.001/2018</t>
  </si>
  <si>
    <t>Serviço de digitalização, leitura de dados e elaboração relat. Prova conc.</t>
  </si>
  <si>
    <t>Concurso</t>
  </si>
  <si>
    <t>15</t>
  </si>
  <si>
    <t>12/2018</t>
  </si>
  <si>
    <t>28/03/2018</t>
  </si>
  <si>
    <t>01390.000.006/2018</t>
  </si>
  <si>
    <t>Impressão de catálogos sobre os PGJ's RS</t>
  </si>
  <si>
    <t>14/2018</t>
  </si>
  <si>
    <t>03/04/2018</t>
  </si>
  <si>
    <t>Aquisição de placas em acrílico para o estacionamento da Sede Institucional</t>
  </si>
  <si>
    <t>Hello Print Comunicação Visual Ltda ME</t>
  </si>
  <si>
    <t>Manutenção</t>
  </si>
  <si>
    <t>00588.000.156/2018</t>
  </si>
  <si>
    <t>13/2018</t>
  </si>
  <si>
    <t>04/04/2018</t>
  </si>
  <si>
    <t>17/2018</t>
  </si>
  <si>
    <t>581.000.030/2018</t>
  </si>
  <si>
    <t>Aquisição 100 refis de filtro de água p purificador Aqua Flex</t>
  </si>
  <si>
    <t>KM Distribuidora de Produtos de Informática</t>
  </si>
  <si>
    <t>23/03/2018</t>
  </si>
  <si>
    <t>00677.000.069/2018</t>
  </si>
  <si>
    <t>Adaptação de espaço locado em Brasília</t>
  </si>
  <si>
    <t>1</t>
  </si>
  <si>
    <t>05/04/2018</t>
  </si>
  <si>
    <t>019/2018</t>
  </si>
  <si>
    <t>020/2018</t>
  </si>
  <si>
    <t>021/2018</t>
  </si>
  <si>
    <t>023/2018</t>
  </si>
  <si>
    <t>024/2018</t>
  </si>
  <si>
    <t>025/2018</t>
  </si>
  <si>
    <t>19/03/2018</t>
  </si>
  <si>
    <t>00677.000.041/2018</t>
  </si>
  <si>
    <t>Manutenção plataforma PJ Venâncio Aires</t>
  </si>
  <si>
    <t>19/2018</t>
  </si>
  <si>
    <t>06/04/2018</t>
  </si>
  <si>
    <t>DESERTA.</t>
  </si>
  <si>
    <t>06/2016</t>
  </si>
  <si>
    <t>15/09/2016</t>
  </si>
  <si>
    <t>CO.32914</t>
  </si>
  <si>
    <t>Manutenção veículos Fiat, Ford e Volkswagen</t>
  </si>
  <si>
    <t>Menor Preço por Item</t>
  </si>
  <si>
    <t>FRACASSADO</t>
  </si>
  <si>
    <t>15/2018</t>
  </si>
  <si>
    <t>00677.000.089/2018</t>
  </si>
  <si>
    <t>Instalação de pia na PJ de Camaquã</t>
  </si>
  <si>
    <t>16/2018</t>
  </si>
  <si>
    <t>00677.000.084/2018</t>
  </si>
  <si>
    <t>Serviço de substituição e instalação de vidros, bem como instalação de películas -  PJ Viamão</t>
  </si>
  <si>
    <t>Be Wise - Construtora e Instaladora Eireli EPP</t>
  </si>
  <si>
    <t>18/2018</t>
  </si>
  <si>
    <t>01390.000.005/2018</t>
  </si>
  <si>
    <t>Serviço Impressão de cartaz para po Fórum do Álcool</t>
  </si>
  <si>
    <t>Lafit Confecções Ltda.</t>
  </si>
  <si>
    <t>42</t>
  </si>
  <si>
    <t>28/2018</t>
  </si>
  <si>
    <t>09/04/2018</t>
  </si>
  <si>
    <t xml:space="preserve">Instituto Nacional de Qualificação e Capacitação </t>
  </si>
  <si>
    <t>21/2018</t>
  </si>
  <si>
    <t>00588.000.155/2018</t>
  </si>
  <si>
    <t>Serv. de limpeza de esgoto pluvial PJ São Jerônimo</t>
  </si>
  <si>
    <t>20/2018</t>
  </si>
  <si>
    <t>10/04/2018</t>
  </si>
  <si>
    <t>1407.000.005/2018</t>
  </si>
  <si>
    <t>Materiais de consumo gabinete odontoógico</t>
  </si>
  <si>
    <t>Berenice Lexau Kras Borges ME</t>
  </si>
  <si>
    <t>Biomedico</t>
  </si>
  <si>
    <t>lt 1-3</t>
  </si>
  <si>
    <t>V. F. Henrich</t>
  </si>
  <si>
    <t>lt 2-3</t>
  </si>
  <si>
    <t>Dental Guida Com. Mat. Odontol. E Farmac. Ltda. ME</t>
  </si>
  <si>
    <t>lts 4 e 5 -11</t>
  </si>
  <si>
    <t xml:space="preserve">Dental Med Equipam. E Mat Odontol e Hospital.Ltda </t>
  </si>
  <si>
    <t>lt3-10</t>
  </si>
  <si>
    <t>Eficaz Med Com de Prods. Hospital. Ltda. ME</t>
  </si>
  <si>
    <t>lt 6-1</t>
  </si>
  <si>
    <t>026/2018</t>
  </si>
  <si>
    <t>27/03/2018</t>
  </si>
  <si>
    <t>581.000.008/2018</t>
  </si>
  <si>
    <t>Aquisição de material eletrônico e de informática</t>
  </si>
  <si>
    <t>24/2018</t>
  </si>
  <si>
    <t>José Jairo Silveira da Silva Junior</t>
  </si>
  <si>
    <t>00581.000.005/2018</t>
  </si>
  <si>
    <t>Material de Expediente 1</t>
  </si>
  <si>
    <t>1 - 2 e 3</t>
  </si>
  <si>
    <t>Elmo Papelaria Eireli</t>
  </si>
  <si>
    <t>Marco Aurélio Collaço EPP</t>
  </si>
  <si>
    <t>4 - 5 - 6 - 9 -14 e 15</t>
  </si>
  <si>
    <t>Peratto Revenda de Suprim Inform Ltda</t>
  </si>
  <si>
    <t>7 - 8 e 10</t>
  </si>
  <si>
    <t>MM Confecções Ltda</t>
  </si>
  <si>
    <t>Darós Suprimentos para Informática e Escritório Ltda - EPP</t>
  </si>
  <si>
    <t>12 - 13 - 16 e 17</t>
  </si>
  <si>
    <t>23</t>
  </si>
  <si>
    <t>22/2018</t>
  </si>
  <si>
    <t>23/2018</t>
  </si>
  <si>
    <t>01236.000.029/2018</t>
  </si>
  <si>
    <t>00677.000.097/2018</t>
  </si>
  <si>
    <t>Manutenção parcial no prédio da PJ de Santo Antônio da Patrulha</t>
  </si>
  <si>
    <t>Aquisição de 150 aparelhos telefônicos com fio</t>
  </si>
  <si>
    <t>Challub e Pires Ltda.</t>
  </si>
  <si>
    <t>1 e 3</t>
  </si>
  <si>
    <t>20</t>
  </si>
  <si>
    <t>12/03/2018</t>
  </si>
  <si>
    <t>00581.000.007/2018</t>
  </si>
  <si>
    <t>Aquisição de material de expediente 2.º lote</t>
  </si>
  <si>
    <t>00588.000.056/2018</t>
  </si>
  <si>
    <t>Aquisição de aparelhos de ar condicionado tipo SPLIT</t>
  </si>
  <si>
    <t>15/03/2018</t>
  </si>
  <si>
    <t>00588.000.140/2018</t>
  </si>
  <si>
    <t>00589.000.024/2018</t>
  </si>
  <si>
    <t>Manutenção de elevador na PJ de Pelotas</t>
  </si>
  <si>
    <t>Locação de veículos sem motorista</t>
  </si>
  <si>
    <t>ANULADO</t>
  </si>
  <si>
    <t>31/2018</t>
  </si>
  <si>
    <t>00588.000.082/2018</t>
  </si>
  <si>
    <t>Registro de Preços de movimentadores de portão</t>
  </si>
  <si>
    <t>Realeza Comércio de Portas Automáticas Ltda.</t>
  </si>
  <si>
    <t>25/2018</t>
  </si>
  <si>
    <t>00677.000.098/2017</t>
  </si>
  <si>
    <t>Manutenção parcial nos muros da PJ de Carlos Barbosa</t>
  </si>
  <si>
    <t>Marni Fernando Massierer - ME</t>
  </si>
  <si>
    <t>Marcos Aurélio Collaço EPP</t>
  </si>
  <si>
    <t>J Duarte &amp; Cia. Ltda.</t>
  </si>
  <si>
    <t>Braspel Comércio e Representações Ltda.</t>
  </si>
  <si>
    <t>Competence Comércio e Serviços Ltda.</t>
  </si>
  <si>
    <t>Peratto Revenda de Suprim Inform Ltda.</t>
  </si>
  <si>
    <t>Luciane Klesener ME</t>
  </si>
  <si>
    <t>1,2,11</t>
  </si>
  <si>
    <t>3,6,13,14,15</t>
  </si>
  <si>
    <t>4, 10</t>
  </si>
  <si>
    <t>5,8,9,12</t>
  </si>
  <si>
    <t>17, 18</t>
  </si>
  <si>
    <t>30</t>
  </si>
  <si>
    <t>26/2018</t>
  </si>
  <si>
    <t>00588.000.190/2018</t>
  </si>
  <si>
    <t xml:space="preserve">Barras antipânico.
</t>
  </si>
  <si>
    <t>20/03/2018</t>
  </si>
  <si>
    <t>00588.000.042/2018</t>
  </si>
  <si>
    <t>Materiais para sistema de prevenção contra incêndio</t>
  </si>
  <si>
    <t>Formozo &amp; Ourique Ltda. ME</t>
  </si>
  <si>
    <t>Copatti Tintas Ltda. ME</t>
  </si>
  <si>
    <t>8 a 10</t>
  </si>
  <si>
    <t xml:space="preserve">Comercial Difermaq </t>
  </si>
  <si>
    <t>1, 6, 7 e 9</t>
  </si>
  <si>
    <t>8 e 10</t>
  </si>
  <si>
    <t>41</t>
  </si>
  <si>
    <t>30/2018</t>
  </si>
  <si>
    <t>29/03/2018</t>
  </si>
  <si>
    <t>581.000.025/2018</t>
  </si>
  <si>
    <t>Registro de preços de papel toalha em rolo</t>
  </si>
  <si>
    <t>Leonardo Bastos Clossi ME</t>
  </si>
  <si>
    <t>32/2018</t>
  </si>
  <si>
    <t>01236.000.028/2018</t>
  </si>
  <si>
    <t>Interconexão de Unidades Organizacionais (link)</t>
  </si>
  <si>
    <t>Ávato Tecnologia Ltda.</t>
  </si>
  <si>
    <t>27/2018</t>
  </si>
  <si>
    <t>Barras antipânico.</t>
  </si>
  <si>
    <t>1 lote, 3 subitens</t>
  </si>
  <si>
    <t>Disthac Reformas e Manutenção Ltda - ME</t>
  </si>
  <si>
    <t>01236.000.046/2018</t>
  </si>
  <si>
    <t>Suporte e atualização para o software PL SQL DEVELOPER</t>
  </si>
  <si>
    <t>DESERTA</t>
  </si>
  <si>
    <t>29/2018</t>
  </si>
  <si>
    <t>01390.000.007/2018</t>
  </si>
  <si>
    <t>Impressão material gráfico - folders</t>
  </si>
  <si>
    <t>1 lote, 2 subitens</t>
  </si>
  <si>
    <t>35/2018</t>
  </si>
  <si>
    <t>19/04/2018</t>
  </si>
  <si>
    <t>01236.000.033/2018</t>
  </si>
  <si>
    <t>Link de acesso à internet para a UO de Brasília</t>
  </si>
  <si>
    <t>22/03/2018</t>
  </si>
  <si>
    <t>00575.000.001/2018</t>
  </si>
  <si>
    <t>Aquisição de equipamentos de proteção individual</t>
  </si>
  <si>
    <t>Cenci Equipamentos de Segurança Ltda.</t>
  </si>
  <si>
    <t>EPIs Protegge e Ltda. - ME</t>
  </si>
  <si>
    <t>Mastersul Equipamentos de Segurança Ltda. EPP</t>
  </si>
  <si>
    <t>Proteggere Indústria e Comércio de EPIs Ltda - ME</t>
  </si>
  <si>
    <t>11,15,16,19,20</t>
  </si>
  <si>
    <t>7,21,22,24</t>
  </si>
  <si>
    <t>32</t>
  </si>
  <si>
    <t>CGK Sistemas de Informações</t>
  </si>
  <si>
    <t>33/2018</t>
  </si>
  <si>
    <t>00581.000.035/2018</t>
  </si>
  <si>
    <t>Aquisição de Timbrados</t>
  </si>
  <si>
    <t>Gráfica e Editora Relâmpago Ltda</t>
  </si>
  <si>
    <t>1 e 7</t>
  </si>
  <si>
    <t>LA GRAFICA - EIRELI -ME</t>
  </si>
  <si>
    <t>Calgan Editora Gráfica Ltda - ME </t>
  </si>
  <si>
    <t>3 - 4 e 9</t>
  </si>
  <si>
    <t>GL EDITORA GRAFICA LTDA EPP </t>
  </si>
  <si>
    <t>5 e 6</t>
  </si>
  <si>
    <t>36/2018</t>
  </si>
  <si>
    <t>26/04/2018</t>
  </si>
  <si>
    <t>Manut Elevadores PJ Pelotas</t>
  </si>
  <si>
    <t>JSN Elevadores EIRELI ME</t>
  </si>
  <si>
    <t>41/2018</t>
  </si>
  <si>
    <t>10/05/2018</t>
  </si>
  <si>
    <t>00677.000.193/2018</t>
  </si>
  <si>
    <t>Películas PJ Rio Grande.</t>
  </si>
  <si>
    <t>S M Fuhr Serviços Comerciais</t>
  </si>
  <si>
    <t>00579.000.0001/2018</t>
  </si>
  <si>
    <t>Detectores de metal.</t>
  </si>
  <si>
    <t>Dectecsul Indústria Eletronica LTDA ME</t>
  </si>
  <si>
    <t>Patrimonio</t>
  </si>
  <si>
    <t>34/2018</t>
  </si>
  <si>
    <t>25/04/2018</t>
  </si>
  <si>
    <t>01236.000.026/2018</t>
  </si>
  <si>
    <t>Registro de Preços de 500 leitores/ gravadores externos de DVD</t>
  </si>
  <si>
    <t>R Antunes de Lima</t>
  </si>
  <si>
    <t>3</t>
  </si>
  <si>
    <t>00677.000.257/2018</t>
  </si>
  <si>
    <t>Esgoto cloacal PJ São Vicente do Sul</t>
  </si>
  <si>
    <t>Disputa c/ disputa</t>
  </si>
  <si>
    <t>Be Wise Construtora e Instaladora</t>
  </si>
  <si>
    <t>42/2018</t>
  </si>
  <si>
    <t>14/05/2018</t>
  </si>
  <si>
    <t>585.000.024/2018</t>
  </si>
  <si>
    <t>Contratação de empresa para serviços terceirizados Brasilia</t>
  </si>
  <si>
    <t>JDR Services Ltda. ME</t>
  </si>
  <si>
    <t>37/2018</t>
  </si>
  <si>
    <t>581.000.022/2018</t>
  </si>
  <si>
    <t>Aquisição de material de limpeza/higiene/copa/cozinha</t>
  </si>
  <si>
    <t>Deskart Sul Distribuidora de Mat. Limpeza Ltda.</t>
  </si>
  <si>
    <t>1,3,6,9,11,12</t>
  </si>
  <si>
    <t>47</t>
  </si>
  <si>
    <t>POA Distribuidora Material de Limpeza Ltda. ME</t>
  </si>
  <si>
    <t>HS Indústria e Comercio de Embalagens Ltda. ME</t>
  </si>
  <si>
    <t>V.F.Henrich ME</t>
  </si>
  <si>
    <t>Peratto Revenda Suprimentos de Informática Ltda.</t>
  </si>
  <si>
    <t>Vener Pereira de Souza EPP</t>
  </si>
  <si>
    <t>10 e 13</t>
  </si>
  <si>
    <t>Cancelado por anulação</t>
  </si>
  <si>
    <t>1,2,4,5,6</t>
  </si>
  <si>
    <t>00588.000.111/2018</t>
  </si>
  <si>
    <t>Limpeza e higienização de reservatórios de águas das sedes do MP</t>
  </si>
  <si>
    <t>38/2018</t>
  </si>
  <si>
    <t>03/05/2018</t>
  </si>
  <si>
    <t>00677.000.010/2018</t>
  </si>
  <si>
    <t>Aquisição de 1 (uma) no-break</t>
  </si>
  <si>
    <t>VLP Industria Eletrônica Ltda-EPP</t>
  </si>
  <si>
    <t>40/2018</t>
  </si>
  <si>
    <t>11/05/2018</t>
  </si>
  <si>
    <t>00583.000.002/2018</t>
  </si>
  <si>
    <t xml:space="preserve">Registro de preços de gêneros alimentícios para coffe break </t>
  </si>
  <si>
    <t>43/2018</t>
  </si>
  <si>
    <t>28/05/2018</t>
  </si>
  <si>
    <t>01236.000.051/2018</t>
  </si>
  <si>
    <t>LFL Assessoria Empresarial Ltda. ME</t>
  </si>
  <si>
    <t>45/2018</t>
  </si>
  <si>
    <t>04/06/2018</t>
  </si>
  <si>
    <t>00686.000.162/2018</t>
  </si>
  <si>
    <t>Aquisição de 20 HDs internos de 3 TB</t>
  </si>
  <si>
    <t>Gustavo Alves Lheureux ME</t>
  </si>
  <si>
    <t>10</t>
  </si>
  <si>
    <t>44/2018</t>
  </si>
  <si>
    <t>30/05/2018</t>
  </si>
  <si>
    <t>677.000.041/2018</t>
  </si>
  <si>
    <t>Thyssenkrupp Elevadores S/A</t>
  </si>
  <si>
    <t>0588.000.331/2018</t>
  </si>
  <si>
    <t>Aquisição de Brita 01, para o estacionamento da sede Institucional.</t>
  </si>
  <si>
    <t>Margarete Ana da Silva ME</t>
  </si>
  <si>
    <t>29/05/2018</t>
  </si>
  <si>
    <t>00677.000.202/2018</t>
  </si>
  <si>
    <t>Reforma na PJ Farroupilha</t>
  </si>
  <si>
    <t>18</t>
  </si>
  <si>
    <t>08/06/2018</t>
  </si>
  <si>
    <t>Reforma na PJ Farroupilha - repetição</t>
  </si>
  <si>
    <t>46/2018</t>
  </si>
  <si>
    <t>588.000.218/2018</t>
  </si>
  <si>
    <t>Manutenção elevador da PJ de Santa Rosa</t>
  </si>
  <si>
    <t>00588.000.273/2018</t>
  </si>
  <si>
    <t>Grade CEAF.</t>
  </si>
  <si>
    <t>Be Wise Construtora e Instaladora EIRELI EPP</t>
  </si>
  <si>
    <t>47/2018</t>
  </si>
  <si>
    <t>12/06/2018</t>
  </si>
  <si>
    <t>00588.000.215/2018</t>
  </si>
  <si>
    <t>Manutenção elevador da PJ de Lajeado</t>
  </si>
  <si>
    <t>Fracassado</t>
  </si>
  <si>
    <t>21</t>
  </si>
  <si>
    <t>39/2018</t>
  </si>
  <si>
    <t>01236.000.036/2018</t>
  </si>
  <si>
    <t>Locação de multifuncionais</t>
  </si>
  <si>
    <t>Disktoner Copiadoras e Impressoras Eireli EPP</t>
  </si>
  <si>
    <t>70</t>
  </si>
  <si>
    <t>11/05/208</t>
  </si>
  <si>
    <t>Multisul Com e Distrib. Ltda.</t>
  </si>
  <si>
    <t>0582.000.140/2018</t>
  </si>
  <si>
    <t>Aquisição de 3 (três) fones de ouvido.</t>
  </si>
  <si>
    <t>Bakmar Eletônica Ltda ME</t>
  </si>
  <si>
    <t>Patrimônio</t>
  </si>
  <si>
    <t>48/2018</t>
  </si>
  <si>
    <t>19/06/2018</t>
  </si>
  <si>
    <t>01194.000.005/2018</t>
  </si>
  <si>
    <t>Registro de preço de detectores de metais</t>
  </si>
  <si>
    <t>Netzi Eletronicos Imp Com Serv LTDA</t>
  </si>
  <si>
    <t>Concursos</t>
  </si>
  <si>
    <t>28</t>
  </si>
  <si>
    <t>Giga materiais eletricos eireli epp</t>
  </si>
  <si>
    <t>00588.000.391/2018</t>
  </si>
  <si>
    <t>Aquisição de 500 (quinhentas) lâmpadas de 9W</t>
  </si>
  <si>
    <t>06/06/2018</t>
  </si>
  <si>
    <t>00677.000.106/2018</t>
  </si>
  <si>
    <t>Reforma na PJ de Canoas</t>
  </si>
  <si>
    <t>Be Wise  Construtora e Instaladora EIRELI EPP</t>
  </si>
  <si>
    <t>677.000.234/2018</t>
  </si>
  <si>
    <t>Manut. Predial parcial da PJ de Marau</t>
  </si>
  <si>
    <t xml:space="preserve">CSM Construtora Silveira Martins </t>
  </si>
  <si>
    <t>Locadora de Veículos Multimarcas Ltda</t>
  </si>
  <si>
    <t>36</t>
  </si>
  <si>
    <t>00581.000.058/2018</t>
  </si>
  <si>
    <t>Aquisição de refil para filtro de purificador de água Latina P355</t>
  </si>
  <si>
    <t>Via Lumens Audio Video e Informática Ltda</t>
  </si>
  <si>
    <t>49/2018</t>
  </si>
  <si>
    <t>26/06/2018</t>
  </si>
  <si>
    <t>00588.000.322/2018</t>
  </si>
  <si>
    <t>Manutenção em elevadores diversos</t>
  </si>
  <si>
    <t>Advance Elevadores Ltda.</t>
  </si>
  <si>
    <t>2 ao 7</t>
  </si>
  <si>
    <t>Elevadores Alcer Ltda</t>
  </si>
  <si>
    <t>27/06/2018</t>
  </si>
  <si>
    <t>677.000.207/2018</t>
  </si>
  <si>
    <t>Manut. Predial parcial da PJ de Soledade</t>
  </si>
  <si>
    <t>00581.000.060/2018</t>
  </si>
  <si>
    <t>Aquisiçõa de etiquetas para impressora Zebra</t>
  </si>
  <si>
    <t>Display Ind. E Comércio de Etiquetas Ltda</t>
  </si>
  <si>
    <t>Almoxarifado</t>
  </si>
  <si>
    <t>Sim</t>
  </si>
  <si>
    <t>51/2018</t>
  </si>
  <si>
    <t>04/07/2018</t>
  </si>
  <si>
    <t>00588.000.218/2018</t>
  </si>
  <si>
    <t>Manutenção Elevador PJ Santa Rosa</t>
  </si>
  <si>
    <t>JSN Elevadores Eirelli - ME</t>
  </si>
  <si>
    <t>55/2018</t>
  </si>
  <si>
    <t>09/07/2018</t>
  </si>
  <si>
    <t>7</t>
  </si>
  <si>
    <t>00589.001.130/2017</t>
  </si>
  <si>
    <t>Manutenção de veículos automotores</t>
  </si>
  <si>
    <t>Marcocar Mecânica de Veículos Ltda</t>
  </si>
  <si>
    <t>Wilson Centro Automotivo Ltda</t>
  </si>
  <si>
    <t>2 ao 6</t>
  </si>
  <si>
    <t>52/2018</t>
  </si>
  <si>
    <t>05/07/2018</t>
  </si>
  <si>
    <t>02404.000.001/2018</t>
  </si>
  <si>
    <t>Monitoramento de Alarme PJ Cachoeirinha</t>
  </si>
  <si>
    <t>Foster Sistemas de Segurança e Monitoramento Eireli - EPP</t>
  </si>
  <si>
    <t>17</t>
  </si>
  <si>
    <t>50/2018</t>
  </si>
  <si>
    <t>22/06/2018</t>
  </si>
  <si>
    <t>589.000.476/2018</t>
  </si>
  <si>
    <t>Registro de preços de pneus</t>
  </si>
  <si>
    <t>ABS Peças e Acessórios Ltda.</t>
  </si>
  <si>
    <t>Elaine Cristina Cândida da Silva - Proativa</t>
  </si>
  <si>
    <t>LUDA Pneus Ltda.</t>
  </si>
  <si>
    <t>1,2,4,5,12,14,17,19,20</t>
  </si>
  <si>
    <t>6,9,22,24</t>
  </si>
  <si>
    <t>Noroeste Com. E Serv. Ltda. ME</t>
  </si>
  <si>
    <t>Marcelo Tiecher Zimmermann Eireli - EPP</t>
  </si>
  <si>
    <t>8,11,13,15,16,18,21</t>
  </si>
  <si>
    <t>3 e 23</t>
  </si>
  <si>
    <t>7 e 10</t>
  </si>
  <si>
    <t>35</t>
  </si>
  <si>
    <t>53/2018</t>
  </si>
  <si>
    <t>06/07/2018</t>
  </si>
  <si>
    <t>00588.000.274/2018</t>
  </si>
  <si>
    <t>Manutenção Plataforma Elevatória PJ Santa Vitória do Palmar</t>
  </si>
  <si>
    <t>01407.000.013/2018</t>
  </si>
  <si>
    <t>Contratação de empresa para coleta de resíduos de serviços de saúde</t>
  </si>
  <si>
    <t>54/2018</t>
  </si>
  <si>
    <t>00677.000.264/2018</t>
  </si>
  <si>
    <t>Tratamento águs sistema ar</t>
  </si>
  <si>
    <t>14</t>
  </si>
  <si>
    <t>57/2018</t>
  </si>
  <si>
    <t>1236.000.057/2018</t>
  </si>
  <si>
    <t>Aquisição software de virtualização VM ware e licença subscrição</t>
  </si>
  <si>
    <t>Pisontec Com. E Serv. Em TI Eireli</t>
  </si>
  <si>
    <t>01407.000.012/2018</t>
  </si>
  <si>
    <t>Aquisição de autoclave</t>
  </si>
  <si>
    <t>Active Med Comércio de Produtos Médicos Hospitalares Ltda Epp</t>
  </si>
  <si>
    <t>00677.000.289/2018</t>
  </si>
  <si>
    <t>Fornecimento e intalação de protetores para splits da PJ Canela</t>
  </si>
  <si>
    <t>Graziele Borges Merigo</t>
  </si>
  <si>
    <t>677.000.219/2018</t>
  </si>
  <si>
    <t xml:space="preserve">Manut. Predial parcial da PJ de Garibaldi </t>
  </si>
  <si>
    <t>58/2018</t>
  </si>
  <si>
    <t>10/07/2018</t>
  </si>
  <si>
    <t>588.000.321/2018</t>
  </si>
  <si>
    <t>Registro de preços de placas de forro de fibra mineral</t>
  </si>
  <si>
    <t>Powerplac Revestimentos Ltda. ME</t>
  </si>
  <si>
    <t>Claiton F. Pires &amp; Cia. Ltda. EPP</t>
  </si>
  <si>
    <t>Dedetset Controle de Pragas e Vetores Ltda</t>
  </si>
  <si>
    <t>Marcos Andre Reichert &amp; Cia Ltda.</t>
  </si>
  <si>
    <t>Maicon Josoé Casagrande</t>
  </si>
  <si>
    <t>14,15,16</t>
  </si>
  <si>
    <t>4,10,11</t>
  </si>
  <si>
    <t>1,2,3,6,7,8,9,12,13</t>
  </si>
  <si>
    <t>2</t>
  </si>
  <si>
    <t>00677.000.295/2018</t>
  </si>
  <si>
    <t>Fornecimento e instalação de persiuanas para a PJ Nova Prata.</t>
  </si>
  <si>
    <t>JRV Oliveira &amp; Filho Ltda ME</t>
  </si>
  <si>
    <t>00598.00004/2018-0</t>
  </si>
  <si>
    <t>Contratação emergencial de serviço de agencimanento de passagens</t>
  </si>
  <si>
    <t>Cerrado Viagens Eireli EPP</t>
  </si>
  <si>
    <t>Direção-geral</t>
  </si>
  <si>
    <t>Não</t>
  </si>
  <si>
    <t>00588.000.336/2018</t>
  </si>
  <si>
    <t>59/2018</t>
  </si>
  <si>
    <t>16/07/2018</t>
  </si>
  <si>
    <t>01075.000.010/2018</t>
  </si>
  <si>
    <t xml:space="preserve">Registro de Preços de crachás </t>
  </si>
  <si>
    <t>Alfredo Ilges Neto - ME</t>
  </si>
  <si>
    <t>17/07/2018</t>
  </si>
  <si>
    <t>00589.000.625/2018</t>
  </si>
  <si>
    <t>Seguro para 59 veículos</t>
  </si>
  <si>
    <t>Gente Seguradora S/A</t>
  </si>
  <si>
    <t>Paulo Obiraci Machado Filho</t>
  </si>
  <si>
    <t>60/2018</t>
  </si>
  <si>
    <t>01236.000.065/2018</t>
  </si>
  <si>
    <t>Aquisição de adaptadores, cabos e componentes de informática</t>
  </si>
  <si>
    <t>Solaris Teleinformática Ltda.</t>
  </si>
  <si>
    <t>Topázio Tecnologia e Serviços Eireli</t>
  </si>
  <si>
    <t>Manoelita Biasotto ME</t>
  </si>
  <si>
    <t>2, 3, 5</t>
  </si>
  <si>
    <t>19</t>
  </si>
  <si>
    <t>62/2018</t>
  </si>
  <si>
    <t>18/07/2018</t>
  </si>
  <si>
    <t>01236.000.066/2018</t>
  </si>
  <si>
    <t>Aquisição de componentes de informática (armazenamento)</t>
  </si>
  <si>
    <t>Topazio Tecnologia e Serviços Eireli</t>
  </si>
  <si>
    <t>Tecmath Eireli</t>
  </si>
  <si>
    <t>1 e 2</t>
  </si>
  <si>
    <t>677.000.256/2018</t>
  </si>
  <si>
    <t>Manut. Predial parcial PJ Tenente Portela</t>
  </si>
  <si>
    <t>Alfa Sul Engenharia Ltda</t>
  </si>
  <si>
    <t>56/2018</t>
  </si>
  <si>
    <t>06/08/2018</t>
  </si>
  <si>
    <t>677.000.284/2018</t>
  </si>
  <si>
    <t>Manutenção com material de motor gerador sede Aureliano</t>
  </si>
  <si>
    <t xml:space="preserve">Arpex Engenharia Ltda. </t>
  </si>
  <si>
    <t>Kupski Construtora Litda.</t>
  </si>
  <si>
    <t>61/2018</t>
  </si>
  <si>
    <t>Cartão combustível</t>
  </si>
  <si>
    <t>589.000.072/2018</t>
  </si>
  <si>
    <t>65/2018</t>
  </si>
  <si>
    <t>20/07/2018</t>
  </si>
  <si>
    <t>00677.000.192/2018</t>
  </si>
  <si>
    <t>Fornecimento, instalação e pintura de gradis na PJ de Cachoeirinha</t>
  </si>
  <si>
    <t>J Rolim Empreiteira ME</t>
  </si>
  <si>
    <t>63/2018</t>
  </si>
  <si>
    <t>Registro de preços de 100 (cem) placas de PVC</t>
  </si>
  <si>
    <t>00588.000.324/2018</t>
  </si>
  <si>
    <t>64/2018</t>
  </si>
  <si>
    <t>Renovação de suporte técnico e  aquisição de licenças McAfee</t>
  </si>
  <si>
    <t>01236.000.087/2018</t>
  </si>
  <si>
    <t>24/07/2018</t>
  </si>
  <si>
    <t>01407.000.014/2018</t>
  </si>
  <si>
    <t>Aquisição de um desfibrilador</t>
  </si>
  <si>
    <t>Linha Médica Equipamentos para Medicina Ltda</t>
  </si>
  <si>
    <t>SIM</t>
  </si>
  <si>
    <t>01390.000.013/2018</t>
  </si>
  <si>
    <t>Confecção e instalação de grade de ferro PJ Santo Antônio da Patrulha</t>
  </si>
  <si>
    <t>Aquisição de um cofre para armas</t>
  </si>
  <si>
    <t>Róger André Braun ME</t>
  </si>
  <si>
    <t>Contratação do serviços de impressão de folders para a Expointer</t>
  </si>
  <si>
    <t>67/2018</t>
  </si>
  <si>
    <t>00677.000.208/2018</t>
  </si>
  <si>
    <t>Fornecimento, instalação e pintura de gradis na PJ do Alto Petrópolis</t>
  </si>
  <si>
    <t>Portal Box Serviços Ltda.</t>
  </si>
  <si>
    <t>26/07/2018</t>
  </si>
  <si>
    <t>00677.000.119/2018</t>
  </si>
  <si>
    <t>Manutenção na PJ de Restinga Seca</t>
  </si>
  <si>
    <t>Ermes Construtora Ltda.</t>
  </si>
  <si>
    <t>Suportec Consultoria de Sistemas e Representações LTDA</t>
  </si>
  <si>
    <t>68/2018</t>
  </si>
  <si>
    <t>25/07/2018</t>
  </si>
  <si>
    <t>00581.000.057/2018</t>
  </si>
  <si>
    <t>Registro de Preços Bandeiras</t>
  </si>
  <si>
    <t>Marias Isalete Schappo ME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</si>
  <si>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</si>
  <si>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</si>
  <si>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</si>
  <si>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</si>
  <si>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</si>
  <si>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</si>
  <si>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</si>
  <si>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</si>
  <si>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</si>
  <si>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</si>
  <si>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</si>
  <si>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01/08/2018</t>
  </si>
  <si>
    <t>01390.000.012/2018</t>
  </si>
  <si>
    <t>Editoração livro "Os 30 anos da Constituição Federal e o MP</t>
  </si>
  <si>
    <t>CGP Solutions Ltda</t>
  </si>
  <si>
    <t>27/07/2018</t>
  </si>
  <si>
    <t>00581.000.066/2018</t>
  </si>
  <si>
    <t>Registro de preços de Papel Higiênico</t>
  </si>
  <si>
    <t>MTM -- Egopel Empresa de Goiana de Papel Ltda</t>
  </si>
  <si>
    <t>01236.000.067/2018</t>
  </si>
  <si>
    <t>Componentes de Informática - Itens de Bancada</t>
  </si>
  <si>
    <t>Eliseu Edison Schneider</t>
  </si>
  <si>
    <t>1, 2, 4 e 5</t>
  </si>
  <si>
    <t>Persianas PJ Triunfo.</t>
  </si>
  <si>
    <t>Poltronas para recepção do Serviço Biomédico</t>
  </si>
  <si>
    <t>Aquisição de quadro magnético</t>
  </si>
  <si>
    <t>Aquisição de peças de reposição para Chiller 2 da Aureliano.</t>
  </si>
  <si>
    <t>02404.000.066/2018</t>
  </si>
  <si>
    <t>00677.000.343/2018</t>
  </si>
  <si>
    <t>00582.000.153/2018</t>
  </si>
  <si>
    <t>00582.000.181/2018</t>
  </si>
  <si>
    <t>00677.000.361/2018</t>
  </si>
  <si>
    <t>30/07/2018</t>
  </si>
  <si>
    <t>TM Comércio de Persianas</t>
  </si>
  <si>
    <t>Braspel Comércio e Representação Ltda</t>
  </si>
  <si>
    <t>66/2018</t>
  </si>
  <si>
    <t>00582.000.117/2018</t>
  </si>
  <si>
    <t>Mobiliário de Aço</t>
  </si>
  <si>
    <t>g.c. Araújo Móveis de Aço - EPP</t>
  </si>
  <si>
    <t>00582.000.121/2018</t>
  </si>
  <si>
    <t>Registro de preços de 50 (cinquenta) carros de transportes de processos</t>
  </si>
  <si>
    <t>00581.000.059/2018</t>
  </si>
  <si>
    <t xml:space="preserve">Registro de preços de copos plásticos </t>
  </si>
  <si>
    <t>00575.000.004/2018</t>
  </si>
  <si>
    <t>01236.0000.068/2018</t>
  </si>
  <si>
    <t>Aquisição de componentes de informática (cabeamento)</t>
  </si>
  <si>
    <t xml:space="preserve">Aquisição de pneus </t>
  </si>
  <si>
    <t>588.000.274/2018</t>
  </si>
  <si>
    <t>589.000.741/2018</t>
  </si>
  <si>
    <t>JVF Distribuidora de Pneus LTDA EPP</t>
  </si>
  <si>
    <t>31/07/2018</t>
  </si>
  <si>
    <t>00581.000.064/2018</t>
  </si>
  <si>
    <t>Registro de preços de fones de ouvido supra-auricular</t>
  </si>
  <si>
    <t>07/08/2018</t>
  </si>
  <si>
    <t>00575.000.002/2018</t>
  </si>
  <si>
    <t>Laudos de insalubridade e/ou periculosidade</t>
  </si>
  <si>
    <t>MASSQ - Meio Ambiente, Saúde, Segurança e Qualidade no Trabalho S/C Ltda</t>
  </si>
  <si>
    <t>Aquisição de um armário cofre</t>
  </si>
  <si>
    <t>NÃO</t>
  </si>
  <si>
    <t>677.000.255/2018</t>
  </si>
  <si>
    <t>Manutenção Predial PJ Planalto</t>
  </si>
  <si>
    <t>Meta Comércio de Ferragens e Ferramentas Eireli-ME</t>
  </si>
  <si>
    <t>31</t>
  </si>
  <si>
    <t>FRACASSADO POR PREÇO EXCESSIVO</t>
  </si>
  <si>
    <t>22</t>
  </si>
  <si>
    <t>00677.000.352/2018</t>
  </si>
  <si>
    <t>Execução de rede de coleta pluvial PJ Horizontina</t>
  </si>
  <si>
    <t>BE WISE CONSTRUTORA E INSTALADORA EIRELI EPP</t>
  </si>
  <si>
    <t>21.95%</t>
  </si>
  <si>
    <t>16/08/2018</t>
  </si>
  <si>
    <t>00677.000.344/2018</t>
  </si>
  <si>
    <t>Manutenção na PJ de Veranópolis</t>
  </si>
  <si>
    <t>8</t>
  </si>
  <si>
    <t>24/08/2018</t>
  </si>
  <si>
    <t>Creative Informática Ltda EPP</t>
  </si>
  <si>
    <t>3, 4</t>
  </si>
  <si>
    <t>5, 6, 7</t>
  </si>
  <si>
    <t>Papermaster Suprimentos Eireli</t>
  </si>
  <si>
    <t>677.000.324/2018</t>
  </si>
  <si>
    <t>Contratação empresa para ampliação do estacionamento da PJ de Lagoa Vermelha</t>
  </si>
  <si>
    <t xml:space="preserve">Raupp &amp; Fernandes Ltda. </t>
  </si>
  <si>
    <t>82/2018</t>
  </si>
  <si>
    <t>14/08/2018</t>
  </si>
  <si>
    <t>581.000.053/2018</t>
  </si>
  <si>
    <t>Contratação empresa p confecção de agendas 2019</t>
  </si>
  <si>
    <t>Impressoart Editora Gráfica Ltda.</t>
  </si>
  <si>
    <t>Famaha Com Material de Infor. Ltda</t>
  </si>
  <si>
    <t>22/08/2018</t>
  </si>
  <si>
    <t>00677.000.288/2018</t>
  </si>
  <si>
    <t xml:space="preserve">Manutenção na PJ de Nova Petrópolis </t>
  </si>
  <si>
    <t>21/08/2018</t>
  </si>
  <si>
    <t>677.000.328/2018</t>
  </si>
  <si>
    <t>Manut. Predial parcial PJ Santana do Livramento</t>
  </si>
  <si>
    <t xml:space="preserve">Reforma no 3º pav. do prédio do  Ipergs/POA RS </t>
  </si>
  <si>
    <t>677.000.265/2018</t>
  </si>
  <si>
    <t>81/2018</t>
  </si>
  <si>
    <t>80/2018</t>
  </si>
  <si>
    <t>13/08/2018</t>
  </si>
  <si>
    <t>00581.000.068/2018</t>
  </si>
  <si>
    <t>Material de Expediente (4º pedido)</t>
  </si>
  <si>
    <t>Alfa Sul Engenharia Ltda.</t>
  </si>
  <si>
    <t>588.000.489/2018</t>
  </si>
  <si>
    <t>Aquisição de 3 barras antipânico PJ São Leopoldo</t>
  </si>
  <si>
    <t>Engesinos Engª Ltda. ME</t>
  </si>
  <si>
    <t>677.000.318/2018</t>
  </si>
  <si>
    <t>Reforma parcial PJ Rosário do Sul</t>
  </si>
  <si>
    <t>Be Wise Constr e Instal Eireli EPP</t>
  </si>
  <si>
    <t>Poltronas biomédico - em duplicidade com CE 53/2018</t>
  </si>
  <si>
    <t>Cancelada</t>
  </si>
  <si>
    <t>School Shop e Equipamentos Ltda EPP</t>
  </si>
  <si>
    <t>677.000.341/2018</t>
  </si>
  <si>
    <t>Substituição portão na PJ de São Jerônimo</t>
  </si>
  <si>
    <t>00588.000.528/2018</t>
  </si>
  <si>
    <t>Aquisição de 7 aparelhos de ar-condicionado split</t>
  </si>
  <si>
    <t>Cássio J. Hackenhaar &amp; Cia. Ltda. ME</t>
  </si>
  <si>
    <t>E S Comércio de Eletrodomésticos Ltda EPP</t>
  </si>
  <si>
    <t>85/2018</t>
  </si>
  <si>
    <t>00589.000.797/2018</t>
  </si>
  <si>
    <t>Kit de sinalização auxiliar fusion</t>
  </si>
  <si>
    <t>PG Sinalização e Equipamentos de Segurança Ltda.</t>
  </si>
  <si>
    <t>86/2018</t>
  </si>
  <si>
    <t>23/08/2018</t>
  </si>
  <si>
    <t>Manutenção plataforma elevatória PJ Santa Vitória do Palmar</t>
  </si>
  <si>
    <t xml:space="preserve">Thyssenkrupp Elevadores </t>
  </si>
  <si>
    <t>DGW Brasil Eireli ME</t>
  </si>
  <si>
    <t>Gabriela Torres Rauber</t>
  </si>
  <si>
    <t>Infotriz Comercial Eireli EPP</t>
  </si>
  <si>
    <t>3, 6 e 13</t>
  </si>
  <si>
    <t>2 e 7</t>
  </si>
  <si>
    <t>4, 5, 10, 11, 12, 14 e 15</t>
  </si>
  <si>
    <t>581.000.120/2018</t>
  </si>
  <si>
    <t xml:space="preserve">Aquisição de cartuchos HP para engenharia </t>
  </si>
  <si>
    <t>Amadeo Ferdinando Martins da Rocha ME</t>
  </si>
  <si>
    <t>1,2,4</t>
  </si>
  <si>
    <t>Lexbemark Comércio Ltda.</t>
  </si>
  <si>
    <t>Ticket Soluções HDFGT S/A</t>
  </si>
  <si>
    <t>50</t>
  </si>
  <si>
    <t>31/08/2018</t>
  </si>
  <si>
    <t>Manutenção na PJ de Flores da Cunha</t>
  </si>
  <si>
    <t>29/08/2018</t>
  </si>
  <si>
    <t>Manutenção na PJ de São Francisco de Paula</t>
  </si>
  <si>
    <t>CSM Construtora Silveira Martins Eireli EPP</t>
  </si>
  <si>
    <t>01236.000.124/2018</t>
  </si>
  <si>
    <t>Certificados Digitais</t>
  </si>
  <si>
    <t>Digisec Certificado Digital Eireli ME</t>
  </si>
  <si>
    <t>00585.000.120/2018</t>
  </si>
  <si>
    <t>Aquisição de água mineral em bombonas de 20 litros</t>
  </si>
  <si>
    <t>Sudelmaq Comercial Ltda.</t>
  </si>
  <si>
    <t>Brasepi Comércio de Equipamentos de Segurança Ltda - ME</t>
  </si>
  <si>
    <t>EPIs Prottege Eireli</t>
  </si>
  <si>
    <t>Portal Supri Distribuidora Ltda.</t>
  </si>
  <si>
    <t>MHSC Distribuidora Eireli ME</t>
  </si>
  <si>
    <t>39</t>
  </si>
  <si>
    <t>1, 6</t>
  </si>
  <si>
    <t>5, 8</t>
  </si>
  <si>
    <t>38</t>
  </si>
  <si>
    <t>90/2018</t>
  </si>
  <si>
    <t>04/09/2018</t>
  </si>
  <si>
    <t>01358.000.044/2018</t>
  </si>
  <si>
    <t>Aquisição de um carrinho em inox</t>
  </si>
  <si>
    <t>Meta Comércio de Ferragens e Ferramentas Eireli ME</t>
  </si>
  <si>
    <t>89/2018</t>
  </si>
  <si>
    <t>05/09/2018</t>
  </si>
  <si>
    <t>00588.000.465/2018</t>
  </si>
  <si>
    <t>Registro de Preços de lâmpadas</t>
  </si>
  <si>
    <t>Dettenborn e Cia. Ltda.</t>
  </si>
  <si>
    <t>FCA Comércio Materiais Elétricos Ltda.</t>
  </si>
  <si>
    <t>Giga Materiais Elétricos Eireli EPP</t>
  </si>
  <si>
    <t>Metálica Indústria e Comércio de Metais Ltda.</t>
  </si>
  <si>
    <t>83/2018</t>
  </si>
  <si>
    <t>15/08/2018</t>
  </si>
  <si>
    <t>Aquisição de material de expediente 3.º lote</t>
  </si>
  <si>
    <t>Rochazardo Comércio e Distribuição Ltda.</t>
  </si>
  <si>
    <t>6, 9, 11</t>
  </si>
  <si>
    <t>1, 3, 15</t>
  </si>
  <si>
    <t>2, 4, 7, 8, 12, 13, 16</t>
  </si>
  <si>
    <t>34</t>
  </si>
  <si>
    <t>00583.000.021/2018</t>
  </si>
  <si>
    <t>Contratação de seguro predial para o Palácio MP</t>
  </si>
  <si>
    <t>91/2018</t>
  </si>
  <si>
    <t>13/09/2018</t>
  </si>
  <si>
    <t>1236.000.111/2018</t>
  </si>
  <si>
    <t>Aquisição de componentes de informática e itens elétricos</t>
  </si>
  <si>
    <t>Deserto</t>
  </si>
  <si>
    <t>Negócios de Informática RW Eireli</t>
  </si>
  <si>
    <t>Maria Silene Vieira Wanderley</t>
  </si>
  <si>
    <t xml:space="preserve">Peratto Revenda de Suprimentos de Informática Ltda. </t>
  </si>
  <si>
    <t>1, 7</t>
  </si>
  <si>
    <t>3,5,6,10</t>
  </si>
  <si>
    <t>4, 8</t>
  </si>
  <si>
    <t>94/2018</t>
  </si>
  <si>
    <t>21/09/2018</t>
  </si>
  <si>
    <t>00005.000.028/2018</t>
  </si>
  <si>
    <t>Fornecimento de Livros Importados</t>
  </si>
  <si>
    <t>Livraria Gonçalves Miranda Ltda - ME</t>
  </si>
  <si>
    <t>93/2018</t>
  </si>
  <si>
    <t>24/09/2018</t>
  </si>
  <si>
    <t>Agenciamento de passagens aéreas</t>
  </si>
  <si>
    <t>Direção-Geral</t>
  </si>
  <si>
    <t>First Evolution Viagens e Turismo Eireli</t>
  </si>
  <si>
    <t>00677.000.417/2018</t>
  </si>
  <si>
    <t>Reforma parcial PJ Rio Grande</t>
  </si>
  <si>
    <t>Be Wise Construtora e instaladora Eireli EPP</t>
  </si>
  <si>
    <t>00582.000.236/2018</t>
  </si>
  <si>
    <t>Aquisição de quadros manéticos brancos</t>
  </si>
  <si>
    <t>Braspél comércio e representações</t>
  </si>
  <si>
    <t>Topazio tecnologia e serviços Eireli</t>
  </si>
  <si>
    <t>00582.000.245/2018</t>
  </si>
  <si>
    <t>Aquisição de furadeira/parafusadeira</t>
  </si>
  <si>
    <t>Casa do Mecânico</t>
  </si>
  <si>
    <t>00677.000.410/2018</t>
  </si>
  <si>
    <t>Manutenção Parcial Promotoria de justiça de Passo Fundo</t>
  </si>
  <si>
    <t>92/2018</t>
  </si>
  <si>
    <t>17/09/2018</t>
  </si>
  <si>
    <t>Bandeiras município do RS e Estado RS</t>
  </si>
  <si>
    <t>VideBand Ind. E Com. De Confecções Eireli</t>
  </si>
  <si>
    <t>84/2018</t>
  </si>
  <si>
    <t>00581.000.067/2018</t>
  </si>
  <si>
    <t>00588.000.451/2018</t>
  </si>
  <si>
    <t xml:space="preserve">Registro de preços de placas de sinalização </t>
  </si>
  <si>
    <t>87/2018</t>
  </si>
  <si>
    <t>00581.000.105/2018</t>
  </si>
  <si>
    <t xml:space="preserve">Aquisição de materiais de limpeza e higiene e copa </t>
  </si>
  <si>
    <t>Manutenção de elevador para PJ Santa Rosa</t>
  </si>
  <si>
    <t>88/2018</t>
  </si>
  <si>
    <t>581000118/2018</t>
  </si>
  <si>
    <t>598000011/2018</t>
  </si>
  <si>
    <t>11 e 14</t>
  </si>
  <si>
    <t>Kapricho Distribuidora Eireli</t>
  </si>
  <si>
    <t>Colline Comércio de Descartáveis Ltda.</t>
  </si>
  <si>
    <t>1, 6 e 15</t>
  </si>
  <si>
    <t>2, 7, 8 e 9</t>
  </si>
  <si>
    <t>3 e 5</t>
  </si>
  <si>
    <t>12, 13 e 16</t>
  </si>
  <si>
    <t>00588.000.602/2018</t>
  </si>
  <si>
    <t>Fornecimento e Instalação de película PJ Cacheira do Sul</t>
  </si>
  <si>
    <t>FRACASSADA POR PREÇO EXCESSIVO</t>
  </si>
  <si>
    <t>Manutenção Predial PJ Santana do Livramento</t>
  </si>
  <si>
    <t>Arena Construções Eireli</t>
  </si>
  <si>
    <t>01390.000.016/2018</t>
  </si>
  <si>
    <t>Aquisição de calendários para o ano de 2019</t>
  </si>
  <si>
    <t>00677.000.406/2018</t>
  </si>
  <si>
    <t>Reforma parcial PJ Tramandaí</t>
  </si>
  <si>
    <t>Be Wise Cpntrutora e Instaladora Eireli EPP</t>
  </si>
  <si>
    <t>95/2018</t>
  </si>
  <si>
    <t>03/10/2018</t>
  </si>
  <si>
    <t>00583.000.014/2018</t>
  </si>
  <si>
    <t>Transporte de processos PJ Passo Fundo</t>
  </si>
  <si>
    <t>Thais Tur Transporte e Turismo Ltda</t>
  </si>
  <si>
    <t>00581.000.139/2018</t>
  </si>
  <si>
    <t>Aquisição de adesicos para as lixeiras</t>
  </si>
  <si>
    <t>CMC Licitações</t>
  </si>
  <si>
    <t>00588.000.626/2018</t>
  </si>
  <si>
    <t>Limpeza e esgotamento de fossa séptica de Camaquã</t>
  </si>
  <si>
    <t>Saneban Soluções em Saneamento e Banheiro Químicos</t>
  </si>
  <si>
    <t>98/2018</t>
  </si>
  <si>
    <t>08/10/2018</t>
  </si>
  <si>
    <t>01236.000.143/2018</t>
  </si>
  <si>
    <t>Registro de preços de Notebooks</t>
  </si>
  <si>
    <t>LTA RH Informática Comércio e Representações Ltda</t>
  </si>
  <si>
    <t>96/2018</t>
  </si>
  <si>
    <t>1236.000.119/2018</t>
  </si>
  <si>
    <t>Subscrições de softwares Red Hat e JBoss</t>
  </si>
  <si>
    <t>System Manager Tecnologia em Informática Ltda.</t>
  </si>
  <si>
    <t>00677.000.449/2018</t>
  </si>
  <si>
    <t>Reforma parcial PJ Lajeado</t>
  </si>
  <si>
    <t>10/10/2018</t>
  </si>
  <si>
    <t>Contratação de seguro predial para o Palácio do MP</t>
  </si>
  <si>
    <t>Sompo Seguros S.A</t>
  </si>
  <si>
    <t>Fornecimento e instalação de película</t>
  </si>
  <si>
    <t xml:space="preserve">Fuhr Serviços Comerciais </t>
  </si>
  <si>
    <t>00677.000.431/2018</t>
  </si>
  <si>
    <t>Refmora parcial Sapucaia do Sul</t>
  </si>
  <si>
    <t>101/2018</t>
  </si>
  <si>
    <t>06/10/2018</t>
  </si>
  <si>
    <t>01236.000.133/2018</t>
  </si>
  <si>
    <t>Consultoria em softwares Redhat e JBoss</t>
  </si>
  <si>
    <t>Jireh Comércio e Serviços da Contrução Civil Ltda</t>
  </si>
  <si>
    <t>108/2018</t>
  </si>
  <si>
    <t>15/10/2018</t>
  </si>
  <si>
    <t>01236.000.126/2018</t>
  </si>
  <si>
    <t>Registro de preços deleitores/gravadores p/cartões SMARTCARD</t>
  </si>
  <si>
    <t>103/2018</t>
  </si>
  <si>
    <t>581.000.125/2018</t>
  </si>
  <si>
    <t>Registro de preços de cartuchos HP</t>
  </si>
  <si>
    <t>Port Distribuidora de Informática e Papelaria Ltda.</t>
  </si>
  <si>
    <t>105/2018</t>
  </si>
  <si>
    <t>589.000.620/2018</t>
  </si>
  <si>
    <t>Contratação serviços manutenção veiculos em garantia</t>
  </si>
  <si>
    <t>107/2018</t>
  </si>
  <si>
    <t>588.000.614/2018</t>
  </si>
  <si>
    <t>Aquisição de lâmpadas e projetores led</t>
  </si>
  <si>
    <t xml:space="preserve">Prolux Iluminação Eireli ME </t>
  </si>
  <si>
    <t>102/2018</t>
  </si>
  <si>
    <t>05/10/2018</t>
  </si>
  <si>
    <t>01236.000.139/2018</t>
  </si>
  <si>
    <t>Registro de preços de soluções para videoconferências</t>
  </si>
  <si>
    <t>Wetalk Tecnologia da Informação Ltda.</t>
  </si>
  <si>
    <t>677.000.405/2018</t>
  </si>
  <si>
    <t>Manutenção Predial PJ Caxias do Sul</t>
  </si>
  <si>
    <t>L Fogaça  Planejamento e Construções</t>
  </si>
  <si>
    <t>97/2018</t>
  </si>
  <si>
    <t>99/2018</t>
  </si>
  <si>
    <t>100/2018</t>
  </si>
  <si>
    <t>106/2018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</si>
  <si>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</si>
  <si>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</si>
  <si>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</si>
  <si>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</si>
  <si>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</si>
  <si>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</si>
  <si>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</si>
  <si>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</si>
  <si>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29/10/2018</t>
  </si>
  <si>
    <t>00588.000.634/2018</t>
  </si>
  <si>
    <t>Registro de Preços para aquisição de 30 molas hidráulicas para piso</t>
  </si>
  <si>
    <t>FRACASSADO POR POREÇO EXCESSIVO</t>
  </si>
  <si>
    <t>30/10/2018</t>
  </si>
  <si>
    <t>1236.000.152/2018</t>
  </si>
  <si>
    <t>Aquisição de 400 aparelhos telefônicos</t>
  </si>
  <si>
    <t>02404.000.086/2018</t>
  </si>
  <si>
    <t>Aquisição de coletes balísticos</t>
  </si>
  <si>
    <t xml:space="preserve">Companhia Brasileira de Cartuchos </t>
  </si>
  <si>
    <t>16/10/2018</t>
  </si>
  <si>
    <t>01236.000.136/2018</t>
  </si>
  <si>
    <t>Ampliação capacidade VTL Quantum</t>
  </si>
  <si>
    <t>Unitech Rio Comércio e Serviços Ltda</t>
  </si>
  <si>
    <t>18/10/2018</t>
  </si>
  <si>
    <t>00588.000.526/2018</t>
  </si>
  <si>
    <t>Manutenção Monta-carga PJ Regional Tristeza</t>
  </si>
  <si>
    <t>677.000.416/2018</t>
  </si>
  <si>
    <t>Contratação empresa p remoção e destinação de tanque PJ Santana</t>
  </si>
  <si>
    <t>Ambiental Tecnol Consultoria Eireli</t>
  </si>
  <si>
    <t>01236.000.128/2018</t>
  </si>
  <si>
    <t>Ampliação de Storage HUS130</t>
  </si>
  <si>
    <t>Storageone Comércio e Serviços Ltda</t>
  </si>
  <si>
    <t>Manutenção Predial PJ de Alegrete</t>
  </si>
  <si>
    <t>09/09/2018</t>
  </si>
  <si>
    <t>Construção de prédio na Escola Estadual Capão Novo em Capão da Canoa</t>
  </si>
  <si>
    <t>00677.000.411/2018</t>
  </si>
  <si>
    <t>Manutenção na PJ de Antônio Prado</t>
  </si>
  <si>
    <t>1236.000.137/2018</t>
  </si>
  <si>
    <t>Registro de Preços de estações de trabalho (workstations)</t>
  </si>
  <si>
    <t>01236.000.148/2018</t>
  </si>
  <si>
    <t>Registro de Preços de 100 (cem) interfaces telefônicas fixo/celular quadriband GSM</t>
  </si>
  <si>
    <t>17/10/2018</t>
  </si>
  <si>
    <t>Torino Informática Ltda.</t>
  </si>
  <si>
    <t>122/2018</t>
  </si>
  <si>
    <t>24/10/2018</t>
  </si>
  <si>
    <t>00589.001.206/2018</t>
  </si>
  <si>
    <t>Fornecimento e instalação de capota de fibra e kit de sinalização</t>
  </si>
  <si>
    <t>ACN Coércio de Produtos de Trânsito Ltda.</t>
  </si>
  <si>
    <t>Transporte</t>
  </si>
  <si>
    <t>677.000.389/2017</t>
  </si>
  <si>
    <t>Adaptação gabinetes sede institucional</t>
  </si>
  <si>
    <t>119/2018</t>
  </si>
  <si>
    <t>23/10/2018</t>
  </si>
  <si>
    <t>00677.000.430/2018</t>
  </si>
  <si>
    <t>Aquisição de recarga de gás inerte, Retrofit</t>
  </si>
  <si>
    <t>Digisensor Sistemas de Segurança Ltda</t>
  </si>
  <si>
    <t>Alphatec Telecomunicações Ltda.</t>
  </si>
  <si>
    <t>121/2018</t>
  </si>
  <si>
    <t>120/2018</t>
  </si>
  <si>
    <t>22/10/2018</t>
  </si>
  <si>
    <t>589.001.217/2018</t>
  </si>
  <si>
    <t>Aquisição de veículos 0 Km</t>
  </si>
  <si>
    <t>1,3,4,6,7</t>
  </si>
  <si>
    <t xml:space="preserve">DG Sul Veículos e Serviços Ltda. </t>
  </si>
  <si>
    <t>Sponchiado Jardine Veículos Ltda.</t>
  </si>
  <si>
    <t>DR Sul Veículos Ltda.</t>
  </si>
  <si>
    <t>José Armando Spohr e Filhos Ltda.</t>
  </si>
  <si>
    <t>26/10/2018</t>
  </si>
  <si>
    <t>00583.000.016/2018</t>
  </si>
  <si>
    <t>Restaurante e Cafeteria - Sede MP - Aureliano</t>
  </si>
  <si>
    <t>CA Pratomil Rests. Empresariais Ltda.</t>
  </si>
  <si>
    <t>DivAdm</t>
  </si>
  <si>
    <t>RECEITA</t>
  </si>
  <si>
    <t>00582.000.296/2018</t>
  </si>
  <si>
    <t>Plaquetas de identificação patrimonial</t>
  </si>
  <si>
    <t>00579.000.002/2018</t>
  </si>
  <si>
    <t>Aquisição de containers de lixo</t>
  </si>
  <si>
    <t>00677.000.447/2018</t>
  </si>
  <si>
    <t>Instalação de 7 anteparos para guichês</t>
  </si>
  <si>
    <t>01389.000.029/2018</t>
  </si>
  <si>
    <t>Placas de homenagem</t>
  </si>
  <si>
    <t>00677.000.467/2018</t>
  </si>
  <si>
    <t>Reforma parcial de sala locada pela PJ de Santiago</t>
  </si>
  <si>
    <t>00588.000.761/2018</t>
  </si>
  <si>
    <t>José Leonel da Silva Elias - ITEM 1</t>
  </si>
  <si>
    <t>Meta Comércio de Ferramentas e Ferragens Eireli - EPP - ITEM 2</t>
  </si>
  <si>
    <t>FRANMETAL</t>
  </si>
  <si>
    <t>Suprimentos</t>
  </si>
  <si>
    <t>Cerimonial</t>
  </si>
  <si>
    <t xml:space="preserve">Be Wize </t>
  </si>
  <si>
    <t xml:space="preserve">TDF Comércio de Materiais Ltda ME - ITEM 3 </t>
  </si>
  <si>
    <t>TDF Comércio de Materiais Ltda ME - ITEM  4</t>
  </si>
  <si>
    <t>00677.000.426/2018</t>
  </si>
  <si>
    <t>Manutenção de chillers da Sede Institucional</t>
  </si>
  <si>
    <t>Tecnológica Conforto Ambiental Ltda. EPP</t>
  </si>
  <si>
    <t>123/2018</t>
  </si>
  <si>
    <t>00588.000.571/2018</t>
  </si>
  <si>
    <t>Registro de preços de exaustores p/banheiro</t>
  </si>
  <si>
    <t>104/2018</t>
  </si>
  <si>
    <t>581.000.117/2018</t>
  </si>
  <si>
    <t>Registro de Preço de papel A4</t>
  </si>
  <si>
    <t>124/2018</t>
  </si>
  <si>
    <t>14/11/2018</t>
  </si>
  <si>
    <t>01389.000.028/2018</t>
  </si>
  <si>
    <t>Registro de preços de placas de inuaguração</t>
  </si>
  <si>
    <t>Premiar Troféus e Medalhas Eireli - ME</t>
  </si>
  <si>
    <t>125/2018</t>
  </si>
  <si>
    <t>31/10/2018</t>
  </si>
  <si>
    <t>00677.000.455/2018</t>
  </si>
  <si>
    <t>Fornecimento e instalação de persianas gabinete Sub-Adm</t>
  </si>
  <si>
    <t>CATS Comécio de Cortinas e Persianas Eireli</t>
  </si>
  <si>
    <t>117/2018</t>
  </si>
  <si>
    <t>19/10/2018</t>
  </si>
  <si>
    <t>1236.000.082/2018</t>
  </si>
  <si>
    <t>Manutenção sistema de informação - Body Shop</t>
  </si>
  <si>
    <t>Anulado</t>
  </si>
  <si>
    <t>118/2018</t>
  </si>
  <si>
    <t>00582.000.269/2018</t>
  </si>
  <si>
    <t>Registro de Preços de mobiliário em série</t>
  </si>
  <si>
    <t>Moveleira Tapejara Ltda.</t>
  </si>
  <si>
    <t>60</t>
  </si>
  <si>
    <t>04/10/2018</t>
  </si>
  <si>
    <t>00581.000.116/2018</t>
  </si>
  <si>
    <t>Envelope timbrado MP204</t>
  </si>
  <si>
    <t>BERNARDES COMÉRCIO E INDÚSTRIA GRÁFICA EIRELI</t>
  </si>
  <si>
    <t>00582.000.327/2018</t>
  </si>
  <si>
    <t>Aquisição de câmeras Fotográficas</t>
  </si>
  <si>
    <t>00677.000.516/2018</t>
  </si>
  <si>
    <t>SITA AUTOMAÇÃO LTDA</t>
  </si>
  <si>
    <t>126/2018</t>
  </si>
  <si>
    <t>05/11/2018</t>
  </si>
  <si>
    <t>01358.000.056/2018</t>
  </si>
  <si>
    <t>Equipamentos para EAD</t>
  </si>
  <si>
    <t>1, 2 e 4</t>
  </si>
  <si>
    <t>Estrelar Sirius Presentes &amp; Decoração Ltda</t>
  </si>
  <si>
    <t>Instrumentos Musicais 2001 Ltda</t>
  </si>
  <si>
    <t>Rogério Feijó Kozoroski</t>
  </si>
  <si>
    <t>5 e 7</t>
  </si>
  <si>
    <t>00677.000.471/2018</t>
  </si>
  <si>
    <t>Reforma pontual com instalação de alarme de incêncio Santa Cruz do Sul</t>
  </si>
  <si>
    <t>Reforma pontual com instalação de alarme de incêncio Guaíba</t>
  </si>
  <si>
    <t>Reforma pontual com instalação de alarme de incêncio Gravataí</t>
  </si>
  <si>
    <t>Reforma pontual com instalação de alarme de incêncio Erechim</t>
  </si>
  <si>
    <t>Aquisição de capachos</t>
  </si>
  <si>
    <t>Dias Gomes Sistemas Contra Incêndio Ltda</t>
  </si>
  <si>
    <t>00677.000.517/2018</t>
  </si>
  <si>
    <t>00677.000.461/2018</t>
  </si>
  <si>
    <t>00677.000.518/2018</t>
  </si>
  <si>
    <t>Instalação de Corrimãos na Promotoria de Justiça de Santo Antônio da Patrulha</t>
  </si>
  <si>
    <t>00585.000.164/2018</t>
  </si>
  <si>
    <t>00581.000.119/2018</t>
  </si>
  <si>
    <t>Aquisição de filtros de linha bivolt</t>
  </si>
  <si>
    <t xml:space="preserve">Aquisição de extensões </t>
  </si>
  <si>
    <t>José Carlos Rocha Boeira</t>
  </si>
  <si>
    <t>Comercial Difermaq Ltda</t>
  </si>
  <si>
    <t>0585.000.164/2018</t>
  </si>
  <si>
    <t>Aquisição de capachos vinílicos e capachos em piso moeda</t>
  </si>
  <si>
    <t>Inovare Design de Móveis &amp; Connstrutora Eireli</t>
  </si>
  <si>
    <t xml:space="preserve">Printstudio </t>
  </si>
  <si>
    <t>1, 2, 3, 5 e 6</t>
  </si>
  <si>
    <t>27/11/2018</t>
  </si>
  <si>
    <t>J. A Alves da Silveira construções</t>
  </si>
  <si>
    <t>00677.000.346/2018</t>
  </si>
  <si>
    <t>00677.000.283/2018</t>
  </si>
  <si>
    <t>10/101/2018</t>
  </si>
  <si>
    <t xml:space="preserve"> 677.000.376/2018</t>
  </si>
  <si>
    <t>677.000.385/2018</t>
  </si>
  <si>
    <t>677.000.384/2018</t>
  </si>
  <si>
    <t>Manutenção Predial PJ São Borja</t>
  </si>
  <si>
    <t xml:space="preserve">Reforma nas Promotorias da Santana em POA </t>
  </si>
  <si>
    <t>26/11/2018</t>
  </si>
  <si>
    <t>677.000.442/2018</t>
  </si>
  <si>
    <t>582.000.325/2018</t>
  </si>
  <si>
    <t>Aquisição de 1.000 rodízios em poliuretano (PU) para cadeiras giratórias</t>
  </si>
  <si>
    <t>127/2018</t>
  </si>
  <si>
    <t>19/11/2018</t>
  </si>
  <si>
    <t>Manutenção de veículos em garantia</t>
  </si>
  <si>
    <t>2, 5 e 6</t>
  </si>
  <si>
    <t>3 e 4</t>
  </si>
  <si>
    <t>Nivelatto Móveis Sob Medida Ltda</t>
  </si>
  <si>
    <t xml:space="preserve">Unidade de Apoio Administrativo - Informática </t>
  </si>
  <si>
    <t>Divisão Administrativa</t>
  </si>
  <si>
    <t>Vigilância Patrimonial</t>
  </si>
  <si>
    <t>Divisão de Arquitetura e Engenharia</t>
  </si>
  <si>
    <t>Estágios</t>
  </si>
  <si>
    <t>Imagem Institucional</t>
  </si>
  <si>
    <t>Relações Públicas</t>
  </si>
  <si>
    <t>Transportes</t>
  </si>
  <si>
    <t>Divisão de Recursos Humanos</t>
  </si>
  <si>
    <t xml:space="preserve">Serviços Gerais </t>
  </si>
  <si>
    <t>Núcleo de Inteligência Institucional</t>
  </si>
  <si>
    <t xml:space="preserve">Centro de Estudos e Aperfeiçoamento Funcioal </t>
  </si>
  <si>
    <t>09/10/2018</t>
  </si>
  <si>
    <t>02404.000.076/2018</t>
  </si>
  <si>
    <t xml:space="preserve">Monitoramento de alarme em 25 Promotorias de Justiça </t>
  </si>
  <si>
    <t>Unidade dde Controle e Administração Predial</t>
  </si>
  <si>
    <t xml:space="preserve">Diviso Administrativa </t>
  </si>
  <si>
    <t>Seguro para Estagiários</t>
  </si>
  <si>
    <t>00583.000.009/2018</t>
  </si>
  <si>
    <t>Seguro predial para a sala dos MP'S em Brasília</t>
  </si>
  <si>
    <t>Maritima Seguros S/A</t>
  </si>
  <si>
    <t>2, 3 e 4</t>
  </si>
  <si>
    <t>Almoxarifao</t>
  </si>
  <si>
    <t>Divisão de Arquietura e Engenhari</t>
  </si>
  <si>
    <t xml:space="preserve">Divisão Administrativa </t>
  </si>
  <si>
    <t>Centro de Estudos e Aperfeiçoamento Funcional</t>
  </si>
  <si>
    <t>Unidade de Controle e Administração Predial</t>
  </si>
  <si>
    <r>
      <t xml:space="preserve">(01) A </t>
    </r>
    <r>
      <rPr>
        <b/>
        <sz val="12"/>
        <rFont val="Verdana"/>
        <family val="2"/>
      </rPr>
      <t>Relação de Procedimentos até janeiro de 2018</t>
    </r>
    <r>
      <rPr>
        <sz val="12"/>
        <rFont val="Verdana"/>
        <family val="2"/>
      </rPr>
      <t xml:space="preserve">, com esta </t>
    </r>
    <r>
      <rPr>
        <b/>
        <sz val="12"/>
        <rFont val="Verdana"/>
        <family val="2"/>
      </rPr>
      <t>Folha Resumo,</t>
    </r>
    <r>
      <rPr>
        <sz val="12"/>
        <rFont val="Verdana"/>
        <family val="2"/>
      </rPr>
      <t xml:space="preserve"> encontra-se disponível na página, </t>
    </r>
  </si>
  <si>
    <t>(02) Os Pregões Eletrônicos e as Cotações Eletrônicas (dispensas de licitação) encontram-se no portal,</t>
  </si>
  <si>
    <t>RELAÇÃO DE PROCEDIMENTOS LICITATÓRIOS DE 2018</t>
  </si>
  <si>
    <t xml:space="preserve">VIA QUALITÁ SUPERMERCADO LTDA </t>
  </si>
  <si>
    <t>677.000.477/2018</t>
  </si>
  <si>
    <t>Reforma e Manutenção Arquivo Geral</t>
  </si>
  <si>
    <t>R &amp; R Estruturas Metálicas Ltda</t>
  </si>
  <si>
    <t>06/11/2018</t>
  </si>
  <si>
    <t>00677.000.460/2018</t>
  </si>
  <si>
    <t>Ampliação e reforma PJ Sãi Luiz Gonzaga</t>
  </si>
  <si>
    <t>Tratare Construções Eireli</t>
  </si>
  <si>
    <t>131/2018</t>
  </si>
  <si>
    <t>30/11/2018</t>
  </si>
  <si>
    <t>00677.000.386/2018</t>
  </si>
  <si>
    <t>Retrofit do sistema de automação predial da Sede Institucional</t>
  </si>
  <si>
    <t>132/2018</t>
  </si>
  <si>
    <t>05/12/2018</t>
  </si>
  <si>
    <t>00677.000.427/2018</t>
  </si>
  <si>
    <t>Peças reposição sist. Climatização - VRF Data Center</t>
  </si>
  <si>
    <t>1, 2, 3, 4, 5, 6, 7, 8, 9, 10, 11, 12, 13, 14, 15, 17, 18, 19, 20, 21, 22, 23 e 24</t>
  </si>
  <si>
    <t>129/2018</t>
  </si>
  <si>
    <t>28/11/2018</t>
  </si>
  <si>
    <t>00582.000.270/2018</t>
  </si>
  <si>
    <t>Registro de Preços de mobiliário para o restaurante</t>
  </si>
  <si>
    <t>1.1 e 1.2</t>
  </si>
  <si>
    <t>2.1 e 2.2</t>
  </si>
  <si>
    <t>Concluida</t>
  </si>
  <si>
    <t xml:space="preserve">IEG Elétrica e Instrumentação Ltda. </t>
  </si>
  <si>
    <t>128/2018</t>
  </si>
  <si>
    <t>20/11/2018</t>
  </si>
  <si>
    <t>Manutenção Sistema de insformação Body shop</t>
  </si>
  <si>
    <t>Hammer Consultoria Ltda</t>
  </si>
  <si>
    <t>130/2018</t>
  </si>
  <si>
    <t>00575.000.010/2018</t>
  </si>
  <si>
    <t>Aquisição de cartões de identificação e identidade funcional</t>
  </si>
  <si>
    <t>Unidade de Patrimônio</t>
  </si>
  <si>
    <t xml:space="preserve">Mafos Fabricação e Comércio Representações Ltda </t>
  </si>
  <si>
    <t>Metalco do Brasil Ltda</t>
  </si>
  <si>
    <t>GAMA MOVEIS PARA ESCRITORIO E DECORACOES LTDA - EPP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</si>
</sst>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0.0%"/>
    <numFmt numFmtId="175" formatCode="0.000%"/>
    <numFmt numFmtId="176" formatCode="&quot;R$ &quot;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dd/mm/yy;@"/>
    <numFmt numFmtId="186" formatCode="mmm/yyyy"/>
    <numFmt numFmtId="187" formatCode="#,##0.00_ ;\-#,##0.00\ "/>
    <numFmt numFmtId="188" formatCode="0_ ;\-0\ "/>
    <numFmt numFmtId="189" formatCode="0.000"/>
    <numFmt numFmtId="190" formatCode="0.0000"/>
    <numFmt numFmtId="191" formatCode="0_ ;[Red]\-0\ "/>
    <numFmt numFmtId="192" formatCode="#,##0.000_ ;\-#,##0.000\ "/>
    <numFmt numFmtId="193" formatCode="#,##0.0000_ ;\-#,##0.0000\ "/>
    <numFmt numFmtId="194" formatCode="#,##0.0_ ;\-#,##0.0\ "/>
    <numFmt numFmtId="195" formatCode="#,##0_ ;\-#,##0\ "/>
    <numFmt numFmtId="196" formatCode="_(* #,##0.000_);_(* \(#,##0.000\);_(* &quot;-&quot;??_);_(@_)"/>
    <numFmt numFmtId="197" formatCode="_(* #,##0.0000_);_(* \(#,##0.0000\);_(* &quot;-&quot;??_);_(@_)"/>
    <numFmt numFmtId="198" formatCode="0.0000000"/>
    <numFmt numFmtId="199" formatCode="0.000000"/>
    <numFmt numFmtId="200" formatCode="0.00000"/>
    <numFmt numFmtId="201" formatCode="#,##0.0"/>
    <numFmt numFmtId="202" formatCode="[$-F800]dddd\,\ mmmm\ dd\,\ yyyy"/>
    <numFmt numFmtId="203" formatCode="#,##0.000"/>
    <numFmt numFmtId="204" formatCode="0.00000000"/>
    <numFmt numFmtId="205" formatCode="_-[$R$-416]\ * #,##0.00_-;\-[$R$-416]\ * #,##0.00_-;_-[$R$-416]\ 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30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u val="single"/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i/>
      <sz val="12"/>
      <name val="Verdana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0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0" fontId="4" fillId="0" borderId="0" xfId="5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0" fontId="6" fillId="0" borderId="10" xfId="51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10" fontId="4" fillId="0" borderId="10" xfId="5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2" fontId="3" fillId="0" borderId="18" xfId="51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0" fontId="3" fillId="0" borderId="14" xfId="51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0" fontId="3" fillId="0" borderId="0" xfId="5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39" fontId="3" fillId="0" borderId="18" xfId="53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0" borderId="20" xfId="53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55" fillId="0" borderId="10" xfId="51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71" fontId="6" fillId="0" borderId="10" xfId="53" applyFont="1" applyBorder="1" applyAlignment="1">
      <alignment horizontal="center" vertical="center"/>
    </xf>
    <xf numFmtId="171" fontId="4" fillId="0" borderId="10" xfId="53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9" fontId="3" fillId="0" borderId="18" xfId="51" applyFont="1" applyBorder="1" applyAlignment="1">
      <alignment horizontal="center" vertical="center"/>
    </xf>
    <xf numFmtId="9" fontId="3" fillId="0" borderId="19" xfId="51" applyFont="1" applyBorder="1" applyAlignment="1">
      <alignment horizontal="center" vertical="center"/>
    </xf>
    <xf numFmtId="10" fontId="3" fillId="0" borderId="0" xfId="51" applyNumberFormat="1" applyFont="1" applyAlignment="1">
      <alignment horizontal="left" vertical="center"/>
    </xf>
    <xf numFmtId="9" fontId="3" fillId="0" borderId="0" xfId="5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51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justify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left" vertical="center"/>
    </xf>
    <xf numFmtId="171" fontId="56" fillId="0" borderId="0" xfId="53" applyFont="1" applyBorder="1" applyAlignment="1">
      <alignment horizontal="left" vertical="center"/>
    </xf>
    <xf numFmtId="9" fontId="56" fillId="0" borderId="0" xfId="51" applyFont="1" applyAlignment="1">
      <alignment horizontal="left" vertical="center"/>
    </xf>
    <xf numFmtId="171" fontId="55" fillId="0" borderId="0" xfId="0" applyNumberFormat="1" applyFont="1" applyAlignment="1">
      <alignment/>
    </xf>
    <xf numFmtId="10" fontId="55" fillId="0" borderId="0" xfId="51" applyNumberFormat="1" applyFont="1" applyAlignment="1">
      <alignment/>
    </xf>
    <xf numFmtId="171" fontId="4" fillId="0" borderId="14" xfId="53" applyFont="1" applyBorder="1" applyAlignment="1">
      <alignment vertical="center"/>
    </xf>
    <xf numFmtId="171" fontId="55" fillId="0" borderId="10" xfId="53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71" fontId="55" fillId="0" borderId="10" xfId="53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NumberFormat="1" applyFont="1" applyFill="1" applyBorder="1" applyAlignment="1">
      <alignment horizontal="justify" vertical="center" wrapText="1"/>
    </xf>
    <xf numFmtId="171" fontId="55" fillId="0" borderId="10" xfId="53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0" fontId="56" fillId="0" borderId="0" xfId="51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vertical="center"/>
    </xf>
    <xf numFmtId="10" fontId="3" fillId="0" borderId="0" xfId="51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171" fontId="57" fillId="0" borderId="11" xfId="53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171" fontId="55" fillId="0" borderId="0" xfId="53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0" fontId="56" fillId="0" borderId="0" xfId="51" applyNumberFormat="1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 vertical="center"/>
    </xf>
    <xf numFmtId="172" fontId="56" fillId="0" borderId="0" xfId="0" applyNumberFormat="1" applyFont="1" applyBorder="1" applyAlignment="1">
      <alignment horizontal="center" vertical="center"/>
    </xf>
    <xf numFmtId="172" fontId="55" fillId="0" borderId="0" xfId="0" applyNumberFormat="1" applyFont="1" applyAlignment="1">
      <alignment horizontal="center" vertical="center"/>
    </xf>
    <xf numFmtId="0" fontId="57" fillId="0" borderId="11" xfId="0" applyFont="1" applyBorder="1" applyAlignment="1">
      <alignment horizontal="center" vertical="justify" wrapText="1"/>
    </xf>
    <xf numFmtId="1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0" fontId="55" fillId="0" borderId="10" xfId="51" applyNumberFormat="1" applyFont="1" applyBorder="1" applyAlignment="1">
      <alignment vertical="center"/>
    </xf>
    <xf numFmtId="0" fontId="56" fillId="0" borderId="22" xfId="0" applyFont="1" applyBorder="1" applyAlignment="1">
      <alignment horizontal="center" vertical="justify"/>
    </xf>
    <xf numFmtId="0" fontId="56" fillId="0" borderId="12" xfId="0" applyFont="1" applyBorder="1" applyAlignment="1">
      <alignment horizontal="center" vertical="justify" wrapText="1"/>
    </xf>
    <xf numFmtId="10" fontId="55" fillId="0" borderId="23" xfId="51" applyNumberFormat="1" applyFont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172" fontId="55" fillId="0" borderId="10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72" fontId="55" fillId="0" borderId="20" xfId="0" applyNumberFormat="1" applyFont="1" applyBorder="1" applyAlignment="1">
      <alignment horizontal="center" vertical="center"/>
    </xf>
    <xf numFmtId="49" fontId="55" fillId="0" borderId="26" xfId="51" applyNumberFormat="1" applyFont="1" applyBorder="1" applyAlignment="1">
      <alignment horizontal="center" vertical="center"/>
    </xf>
    <xf numFmtId="1" fontId="55" fillId="0" borderId="27" xfId="51" applyNumberFormat="1" applyFont="1" applyBorder="1" applyAlignment="1">
      <alignment horizontal="center" vertical="center"/>
    </xf>
    <xf numFmtId="49" fontId="55" fillId="0" borderId="26" xfId="0" applyNumberFormat="1" applyFont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34" borderId="23" xfId="0" applyFont="1" applyFill="1" applyBorder="1" applyAlignment="1">
      <alignment horizontal="center" vertical="justify"/>
    </xf>
    <xf numFmtId="0" fontId="9" fillId="0" borderId="2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right" vertical="center"/>
    </xf>
    <xf numFmtId="171" fontId="58" fillId="0" borderId="10" xfId="53" applyFont="1" applyBorder="1" applyAlignment="1">
      <alignment horizontal="center" vertical="center"/>
    </xf>
    <xf numFmtId="10" fontId="58" fillId="0" borderId="17" xfId="51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59" fillId="0" borderId="31" xfId="0" applyFont="1" applyBorder="1" applyAlignment="1">
      <alignment horizontal="center" vertical="center"/>
    </xf>
    <xf numFmtId="171" fontId="59" fillId="0" borderId="31" xfId="53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44" applyFont="1" applyAlignment="1" applyProtection="1">
      <alignment/>
      <protection/>
    </xf>
    <xf numFmtId="0" fontId="13" fillId="0" borderId="0" xfId="44" applyFont="1" applyAlignment="1" applyProtection="1">
      <alignment/>
      <protection/>
    </xf>
    <xf numFmtId="0" fontId="14" fillId="0" borderId="0" xfId="44" applyFont="1" applyAlignment="1" applyProtection="1">
      <alignment horizontal="left"/>
      <protection/>
    </xf>
    <xf numFmtId="0" fontId="14" fillId="0" borderId="0" xfId="44" applyFont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10" fontId="55" fillId="0" borderId="0" xfId="51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172" fontId="55" fillId="0" borderId="0" xfId="0" applyNumberFormat="1" applyFont="1" applyBorder="1" applyAlignment="1">
      <alignment horizontal="center" vertical="center"/>
    </xf>
    <xf numFmtId="2" fontId="56" fillId="0" borderId="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172" fontId="55" fillId="0" borderId="31" xfId="0" applyNumberFormat="1" applyFont="1" applyBorder="1" applyAlignment="1">
      <alignment horizontal="center" vertical="center"/>
    </xf>
    <xf numFmtId="4" fontId="56" fillId="0" borderId="33" xfId="0" applyNumberFormat="1" applyFont="1" applyBorder="1" applyAlignment="1">
      <alignment horizontal="center" vertical="center"/>
    </xf>
    <xf numFmtId="10" fontId="56" fillId="0" borderId="31" xfId="51" applyNumberFormat="1" applyFont="1" applyBorder="1" applyAlignment="1">
      <alignment horizontal="center" vertical="center"/>
    </xf>
    <xf numFmtId="10" fontId="56" fillId="0" borderId="34" xfId="51" applyNumberFormat="1" applyFont="1" applyBorder="1" applyAlignment="1">
      <alignment horizontal="center" vertical="center"/>
    </xf>
    <xf numFmtId="2" fontId="56" fillId="0" borderId="33" xfId="0" applyNumberFormat="1" applyFont="1" applyBorder="1" applyAlignment="1">
      <alignment horizontal="center" vertical="center"/>
    </xf>
    <xf numFmtId="10" fontId="8" fillId="0" borderId="13" xfId="51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9" fontId="55" fillId="0" borderId="10" xfId="51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1" fontId="55" fillId="0" borderId="23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justify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justify"/>
    </xf>
    <xf numFmtId="171" fontId="56" fillId="0" borderId="10" xfId="53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2" fontId="55" fillId="0" borderId="20" xfId="0" applyNumberFormat="1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171" fontId="56" fillId="0" borderId="31" xfId="53" applyFont="1" applyBorder="1" applyAlignment="1">
      <alignment horizontal="center" vertical="center"/>
    </xf>
    <xf numFmtId="171" fontId="56" fillId="0" borderId="31" xfId="53" applyFont="1" applyBorder="1" applyAlignment="1">
      <alignment vertical="center"/>
    </xf>
    <xf numFmtId="171" fontId="55" fillId="0" borderId="27" xfId="53" applyFont="1" applyBorder="1" applyAlignment="1">
      <alignment horizontal="center" vertical="center"/>
    </xf>
    <xf numFmtId="10" fontId="55" fillId="0" borderId="20" xfId="51" applyNumberFormat="1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0" fontId="4" fillId="0" borderId="11" xfId="51" applyNumberFormat="1" applyFont="1" applyBorder="1" applyAlignment="1">
      <alignment horizontal="center" vertical="center"/>
    </xf>
    <xf numFmtId="171" fontId="55" fillId="0" borderId="23" xfId="53" applyFont="1" applyBorder="1" applyAlignment="1">
      <alignment horizontal="center" vertical="center" wrapText="1"/>
    </xf>
    <xf numFmtId="171" fontId="55" fillId="0" borderId="23" xfId="53" applyFont="1" applyBorder="1" applyAlignment="1">
      <alignment horizontal="center" vertical="center"/>
    </xf>
    <xf numFmtId="172" fontId="55" fillId="0" borderId="20" xfId="0" applyNumberFormat="1" applyFont="1" applyBorder="1" applyAlignment="1">
      <alignment horizontal="center" vertical="center"/>
    </xf>
    <xf numFmtId="171" fontId="58" fillId="0" borderId="20" xfId="53" applyFont="1" applyBorder="1" applyAlignment="1">
      <alignment horizontal="center" vertical="center"/>
    </xf>
    <xf numFmtId="10" fontId="58" fillId="0" borderId="21" xfId="51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1" fontId="59" fillId="0" borderId="38" xfId="53" applyFont="1" applyBorder="1" applyAlignment="1">
      <alignment horizontal="center" vertical="center"/>
    </xf>
    <xf numFmtId="10" fontId="59" fillId="0" borderId="39" xfId="51" applyNumberFormat="1" applyFont="1" applyBorder="1" applyAlignment="1">
      <alignment horizontal="center" vertical="center"/>
    </xf>
    <xf numFmtId="171" fontId="59" fillId="0" borderId="40" xfId="53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72" fontId="55" fillId="0" borderId="23" xfId="0" applyNumberFormat="1" applyFont="1" applyBorder="1" applyAlignment="1">
      <alignment horizontal="center" vertical="center"/>
    </xf>
    <xf numFmtId="172" fontId="55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2" fontId="55" fillId="0" borderId="23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171" fontId="55" fillId="0" borderId="10" xfId="53" applyFont="1" applyBorder="1" applyAlignment="1">
      <alignment horizontal="right" vertical="center"/>
    </xf>
    <xf numFmtId="0" fontId="55" fillId="36" borderId="10" xfId="0" applyFont="1" applyFill="1" applyBorder="1" applyAlignment="1">
      <alignment horizontal="center" vertical="center"/>
    </xf>
    <xf numFmtId="195" fontId="56" fillId="0" borderId="37" xfId="53" applyNumberFormat="1" applyFont="1" applyBorder="1" applyAlignment="1">
      <alignment horizontal="center" vertical="center"/>
    </xf>
    <xf numFmtId="10" fontId="56" fillId="0" borderId="31" xfId="51" applyNumberFormat="1" applyFont="1" applyBorder="1" applyAlignment="1">
      <alignment horizontal="right" vertical="center"/>
    </xf>
    <xf numFmtId="0" fontId="56" fillId="0" borderId="31" xfId="0" applyNumberFormat="1" applyFont="1" applyBorder="1" applyAlignment="1">
      <alignment horizontal="center" vertical="center"/>
    </xf>
    <xf numFmtId="3" fontId="56" fillId="0" borderId="31" xfId="0" applyNumberFormat="1" applyFont="1" applyBorder="1" applyAlignment="1">
      <alignment horizontal="center" vertical="center"/>
    </xf>
    <xf numFmtId="10" fontId="56" fillId="0" borderId="31" xfId="51" applyNumberFormat="1" applyFont="1" applyBorder="1" applyAlignment="1">
      <alignment vertical="center"/>
    </xf>
    <xf numFmtId="0" fontId="56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171" fontId="55" fillId="36" borderId="10" xfId="53" applyFont="1" applyFill="1" applyBorder="1" applyAlignment="1">
      <alignment horizontal="center" vertical="center"/>
    </xf>
    <xf numFmtId="172" fontId="55" fillId="36" borderId="10" xfId="0" applyNumberFormat="1" applyFont="1" applyFill="1" applyBorder="1" applyAlignment="1">
      <alignment horizontal="center" vertical="center"/>
    </xf>
    <xf numFmtId="0" fontId="55" fillId="36" borderId="0" xfId="0" applyFont="1" applyFill="1" applyAlignment="1">
      <alignment/>
    </xf>
    <xf numFmtId="0" fontId="55" fillId="36" borderId="23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vertical="center"/>
    </xf>
    <xf numFmtId="171" fontId="55" fillId="36" borderId="23" xfId="53" applyFont="1" applyFill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10" fontId="55" fillId="0" borderId="10" xfId="51" applyNumberFormat="1" applyFont="1" applyBorder="1" applyAlignment="1">
      <alignment horizontal="center" vertical="center" wrapText="1"/>
    </xf>
    <xf numFmtId="10" fontId="55" fillId="0" borderId="23" xfId="51" applyNumberFormat="1" applyFont="1" applyBorder="1" applyAlignment="1">
      <alignment horizontal="right" vertical="center"/>
    </xf>
    <xf numFmtId="10" fontId="55" fillId="36" borderId="23" xfId="51" applyNumberFormat="1" applyFont="1" applyFill="1" applyBorder="1" applyAlignment="1">
      <alignment horizontal="right" vertical="center"/>
    </xf>
    <xf numFmtId="1" fontId="55" fillId="0" borderId="23" xfId="0" applyNumberFormat="1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wrapText="1"/>
    </xf>
    <xf numFmtId="1" fontId="55" fillId="0" borderId="23" xfId="0" applyNumberFormat="1" applyFont="1" applyBorder="1" applyAlignment="1">
      <alignment horizontal="center" vertical="center"/>
    </xf>
    <xf numFmtId="0" fontId="55" fillId="36" borderId="23" xfId="0" applyNumberFormat="1" applyFont="1" applyFill="1" applyBorder="1" applyAlignment="1">
      <alignment horizontal="left" vertical="center" wrapText="1"/>
    </xf>
    <xf numFmtId="171" fontId="55" fillId="0" borderId="24" xfId="53" applyFont="1" applyBorder="1" applyAlignment="1">
      <alignment horizontal="right" vertical="center"/>
    </xf>
    <xf numFmtId="171" fontId="55" fillId="0" borderId="23" xfId="53" applyFont="1" applyBorder="1" applyAlignment="1">
      <alignment horizontal="right" vertical="center"/>
    </xf>
    <xf numFmtId="171" fontId="55" fillId="0" borderId="41" xfId="53" applyFont="1" applyBorder="1" applyAlignment="1">
      <alignment horizontal="right" vertical="center"/>
    </xf>
    <xf numFmtId="171" fontId="55" fillId="0" borderId="41" xfId="53" applyFont="1" applyBorder="1" applyAlignment="1">
      <alignment horizontal="center" vertical="center"/>
    </xf>
    <xf numFmtId="171" fontId="55" fillId="0" borderId="23" xfId="53" applyFont="1" applyBorder="1" applyAlignment="1">
      <alignment vertical="center"/>
    </xf>
    <xf numFmtId="171" fontId="55" fillId="36" borderId="23" xfId="53" applyFont="1" applyFill="1" applyBorder="1" applyAlignment="1">
      <alignment horizontal="right" vertical="center"/>
    </xf>
    <xf numFmtId="171" fontId="55" fillId="0" borderId="35" xfId="53" applyFont="1" applyBorder="1" applyAlignment="1">
      <alignment horizontal="right" vertical="center"/>
    </xf>
    <xf numFmtId="10" fontId="55" fillId="0" borderId="23" xfId="51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vertical="center"/>
    </xf>
    <xf numFmtId="0" fontId="55" fillId="0" borderId="10" xfId="0" applyNumberFormat="1" applyFont="1" applyFill="1" applyBorder="1" applyAlignment="1">
      <alignment vertical="center" wrapText="1"/>
    </xf>
    <xf numFmtId="0" fontId="55" fillId="36" borderId="23" xfId="0" applyFont="1" applyFill="1" applyBorder="1" applyAlignment="1">
      <alignment horizontal="center" vertical="center"/>
    </xf>
    <xf numFmtId="14" fontId="55" fillId="0" borderId="23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1" fontId="55" fillId="0" borderId="23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1" fontId="55" fillId="0" borderId="20" xfId="0" applyNumberFormat="1" applyFont="1" applyBorder="1" applyAlignment="1">
      <alignment horizontal="center" vertical="center" wrapText="1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vertical="center"/>
    </xf>
    <xf numFmtId="4" fontId="56" fillId="0" borderId="31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14" fontId="55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left" vertical="center"/>
    </xf>
    <xf numFmtId="171" fontId="55" fillId="36" borderId="24" xfId="53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justify"/>
    </xf>
    <xf numFmtId="0" fontId="55" fillId="36" borderId="10" xfId="0" applyFont="1" applyFill="1" applyBorder="1" applyAlignment="1">
      <alignment horizontal="center" vertical="justify" wrapText="1"/>
    </xf>
    <xf numFmtId="9" fontId="4" fillId="36" borderId="24" xfId="5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49" fontId="55" fillId="0" borderId="23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/>
    </xf>
    <xf numFmtId="172" fontId="55" fillId="0" borderId="23" xfId="0" applyNumberFormat="1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36" borderId="23" xfId="0" applyFont="1" applyFill="1" applyBorder="1" applyAlignment="1">
      <alignment horizontal="center" vertical="center"/>
    </xf>
    <xf numFmtId="1" fontId="55" fillId="0" borderId="23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/>
    </xf>
    <xf numFmtId="4" fontId="55" fillId="36" borderId="24" xfId="0" applyNumberFormat="1" applyFont="1" applyFill="1" applyBorder="1" applyAlignment="1">
      <alignment horizontal="right" vertical="center" wrapText="1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35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35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1" fontId="55" fillId="0" borderId="23" xfId="0" applyNumberFormat="1" applyFont="1" applyBorder="1" applyAlignment="1">
      <alignment horizontal="center" vertical="center"/>
    </xf>
    <xf numFmtId="1" fontId="55" fillId="0" borderId="23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1" fontId="55" fillId="0" borderId="23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14" fontId="55" fillId="0" borderId="23" xfId="0" applyNumberFormat="1" applyFont="1" applyBorder="1" applyAlignment="1">
      <alignment horizontal="center" vertical="center" wrapText="1"/>
    </xf>
    <xf numFmtId="1" fontId="55" fillId="0" borderId="23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0" fontId="55" fillId="0" borderId="23" xfId="51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49" fontId="55" fillId="36" borderId="23" xfId="0" applyNumberFormat="1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" fontId="55" fillId="0" borderId="23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1" fontId="55" fillId="0" borderId="23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1" fontId="55" fillId="0" borderId="10" xfId="0" applyNumberFormat="1" applyFont="1" applyBorder="1" applyAlignment="1" quotePrefix="1">
      <alignment horizontal="center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36" borderId="23" xfId="0" applyFont="1" applyFill="1" applyBorder="1" applyAlignment="1">
      <alignment horizontal="left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71" fontId="55" fillId="36" borderId="10" xfId="53" applyFont="1" applyFill="1" applyBorder="1" applyAlignment="1">
      <alignment horizontal="right" vertical="center"/>
    </xf>
    <xf numFmtId="0" fontId="55" fillId="0" borderId="23" xfId="0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14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71" fontId="55" fillId="0" borderId="27" xfId="53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14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1" fontId="4" fillId="0" borderId="23" xfId="53" applyFont="1" applyBorder="1" applyAlignment="1">
      <alignment horizontal="center" vertical="center"/>
    </xf>
    <xf numFmtId="171" fontId="6" fillId="0" borderId="23" xfId="53" applyFont="1" applyBorder="1" applyAlignment="1">
      <alignment horizontal="center" vertical="center"/>
    </xf>
    <xf numFmtId="10" fontId="6" fillId="0" borderId="23" xfId="51" applyNumberFormat="1" applyFont="1" applyBorder="1" applyAlignment="1">
      <alignment horizontal="center" vertical="center"/>
    </xf>
    <xf numFmtId="183" fontId="4" fillId="0" borderId="10" xfId="53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 wrapText="1"/>
    </xf>
    <xf numFmtId="44" fontId="55" fillId="0" borderId="10" xfId="53" applyNumberFormat="1" applyFont="1" applyBorder="1" applyAlignment="1">
      <alignment horizontal="right" vertical="center"/>
    </xf>
    <xf numFmtId="44" fontId="55" fillId="0" borderId="23" xfId="53" applyNumberFormat="1" applyFont="1" applyBorder="1" applyAlignment="1">
      <alignment horizontal="right" vertical="center"/>
    </xf>
    <xf numFmtId="44" fontId="55" fillId="0" borderId="0" xfId="53" applyNumberFormat="1" applyFont="1" applyAlignment="1">
      <alignment horizontal="right" vertical="center"/>
    </xf>
    <xf numFmtId="44" fontId="55" fillId="0" borderId="10" xfId="53" applyNumberFormat="1" applyFont="1" applyBorder="1" applyAlignment="1">
      <alignment horizontal="center" vertical="center"/>
    </xf>
    <xf numFmtId="44" fontId="55" fillId="0" borderId="20" xfId="53" applyNumberFormat="1" applyFont="1" applyBorder="1" applyAlignment="1">
      <alignment horizontal="center" vertical="center"/>
    </xf>
    <xf numFmtId="44" fontId="55" fillId="36" borderId="23" xfId="53" applyNumberFormat="1" applyFont="1" applyFill="1" applyBorder="1" applyAlignment="1">
      <alignment horizontal="center" vertical="center"/>
    </xf>
    <xf numFmtId="44" fontId="55" fillId="0" borderId="23" xfId="53" applyNumberFormat="1" applyFont="1" applyBorder="1" applyAlignment="1">
      <alignment horizontal="center" vertical="center"/>
    </xf>
    <xf numFmtId="44" fontId="55" fillId="36" borderId="10" xfId="0" applyNumberFormat="1" applyFont="1" applyFill="1" applyBorder="1" applyAlignment="1">
      <alignment horizontal="right" vertical="center"/>
    </xf>
    <xf numFmtId="44" fontId="55" fillId="0" borderId="10" xfId="53" applyNumberFormat="1" applyFont="1" applyBorder="1" applyAlignment="1">
      <alignment vertical="center"/>
    </xf>
    <xf numFmtId="44" fontId="55" fillId="0" borderId="10" xfId="53" applyNumberFormat="1" applyFont="1" applyBorder="1" applyAlignment="1">
      <alignment horizontal="right" vertical="center" wrapText="1"/>
    </xf>
    <xf numFmtId="44" fontId="55" fillId="0" borderId="20" xfId="53" applyNumberFormat="1" applyFont="1" applyBorder="1" applyAlignment="1">
      <alignment vertical="center" wrapText="1"/>
    </xf>
    <xf numFmtId="44" fontId="55" fillId="0" borderId="10" xfId="53" applyNumberFormat="1" applyFont="1" applyBorder="1" applyAlignment="1">
      <alignment vertical="center" wrapText="1"/>
    </xf>
    <xf numFmtId="44" fontId="55" fillId="36" borderId="23" xfId="53" applyNumberFormat="1" applyFont="1" applyFill="1" applyBorder="1" applyAlignment="1">
      <alignment vertical="center" wrapText="1"/>
    </xf>
    <xf numFmtId="44" fontId="55" fillId="0" borderId="23" xfId="53" applyNumberFormat="1" applyFont="1" applyBorder="1" applyAlignment="1">
      <alignment vertical="center" wrapText="1"/>
    </xf>
    <xf numFmtId="44" fontId="55" fillId="0" borderId="23" xfId="53" applyNumberFormat="1" applyFont="1" applyBorder="1" applyAlignment="1">
      <alignment horizontal="center" vertical="center" wrapText="1"/>
    </xf>
    <xf numFmtId="44" fontId="55" fillId="0" borderId="10" xfId="53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83" fontId="4" fillId="0" borderId="35" xfId="53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justify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49" fontId="55" fillId="0" borderId="20" xfId="51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3" fontId="55" fillId="0" borderId="2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4" fontId="55" fillId="0" borderId="23" xfId="0" applyNumberFormat="1" applyFont="1" applyBorder="1" applyAlignment="1">
      <alignment horizontal="center" vertical="center"/>
    </xf>
    <xf numFmtId="49" fontId="55" fillId="36" borderId="23" xfId="0" applyNumberFormat="1" applyFont="1" applyFill="1" applyBorder="1" applyAlignment="1">
      <alignment horizontal="center" vertical="center"/>
    </xf>
    <xf numFmtId="49" fontId="55" fillId="36" borderId="20" xfId="0" applyNumberFormat="1" applyFont="1" applyFill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35" xfId="0" applyNumberFormat="1" applyFont="1" applyBorder="1" applyAlignment="1">
      <alignment horizontal="center" vertical="center" wrapText="1"/>
    </xf>
    <xf numFmtId="14" fontId="55" fillId="0" borderId="23" xfId="0" applyNumberFormat="1" applyFont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49" fontId="55" fillId="0" borderId="35" xfId="51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/>
    </xf>
    <xf numFmtId="0" fontId="55" fillId="0" borderId="35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35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" fontId="55" fillId="0" borderId="23" xfId="0" applyNumberFormat="1" applyFont="1" applyBorder="1" applyAlignment="1" quotePrefix="1">
      <alignment horizontal="center" vertical="center"/>
    </xf>
    <xf numFmtId="1" fontId="55" fillId="0" borderId="20" xfId="0" applyNumberFormat="1" applyFont="1" applyBorder="1" applyAlignment="1" quotePrefix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36" borderId="23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1" fontId="55" fillId="0" borderId="10" xfId="0" applyNumberFormat="1" applyFont="1" applyFill="1" applyBorder="1" applyAlignment="1">
      <alignment horizontal="center" vertical="center"/>
    </xf>
    <xf numFmtId="171" fontId="55" fillId="0" borderId="23" xfId="53" applyFont="1" applyFill="1" applyBorder="1" applyAlignment="1">
      <alignment horizontal="center" vertical="center" wrapText="1"/>
    </xf>
    <xf numFmtId="171" fontId="55" fillId="0" borderId="41" xfId="53" applyFont="1" applyFill="1" applyBorder="1" applyAlignment="1">
      <alignment horizontal="right" vertical="center"/>
    </xf>
    <xf numFmtId="171" fontId="55" fillId="0" borderId="23" xfId="53" applyFont="1" applyFill="1" applyBorder="1" applyAlignment="1">
      <alignment vertical="center"/>
    </xf>
    <xf numFmtId="10" fontId="55" fillId="0" borderId="10" xfId="51" applyNumberFormat="1" applyFont="1" applyFill="1" applyBorder="1" applyAlignment="1">
      <alignment horizontal="center" vertical="center" wrapText="1"/>
    </xf>
    <xf numFmtId="171" fontId="55" fillId="0" borderId="23" xfId="53" applyFont="1" applyFill="1" applyBorder="1" applyAlignment="1">
      <alignment horizontal="center" vertical="center"/>
    </xf>
    <xf numFmtId="10" fontId="55" fillId="0" borderId="10" xfId="51" applyNumberFormat="1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right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1" fontId="56" fillId="0" borderId="10" xfId="53" applyFont="1" applyBorder="1" applyAlignment="1">
      <alignment horizontal="right" vertical="center"/>
    </xf>
    <xf numFmtId="171" fontId="56" fillId="0" borderId="10" xfId="53" applyFont="1" applyBorder="1" applyAlignment="1">
      <alignment horizontal="justify" vertical="center"/>
    </xf>
    <xf numFmtId="4" fontId="3" fillId="0" borderId="38" xfId="0" applyNumberFormat="1" applyFont="1" applyBorder="1" applyAlignment="1">
      <alignment horizontal="center" vertical="center"/>
    </xf>
    <xf numFmtId="44" fontId="55" fillId="0" borderId="0" xfId="53" applyNumberFormat="1" applyFont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/>
    </xf>
    <xf numFmtId="0" fontId="55" fillId="0" borderId="35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171" fontId="56" fillId="0" borderId="10" xfId="53" applyFont="1" applyBorder="1" applyAlignment="1">
      <alignment vertical="center"/>
    </xf>
    <xf numFmtId="0" fontId="55" fillId="0" borderId="27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" fontId="58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0" fontId="3" fillId="0" borderId="44" xfId="51" applyNumberFormat="1" applyFont="1" applyBorder="1" applyAlignment="1">
      <alignment horizontal="center" vertical="center"/>
    </xf>
    <xf numFmtId="10" fontId="3" fillId="0" borderId="45" xfId="51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83" fontId="4" fillId="0" borderId="23" xfId="53" applyNumberFormat="1" applyFont="1" applyBorder="1" applyAlignment="1">
      <alignment horizontal="center" vertical="center"/>
    </xf>
    <xf numFmtId="183" fontId="4" fillId="0" borderId="20" xfId="53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10" fontId="3" fillId="0" borderId="51" xfId="51" applyNumberFormat="1" applyFont="1" applyBorder="1" applyAlignment="1">
      <alignment horizontal="center" vertical="center"/>
    </xf>
    <xf numFmtId="10" fontId="3" fillId="0" borderId="39" xfId="51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4" fontId="55" fillId="0" borderId="23" xfId="0" applyNumberFormat="1" applyFont="1" applyBorder="1" applyAlignment="1">
      <alignment horizontal="center" vertical="center" wrapText="1"/>
    </xf>
    <xf numFmtId="14" fontId="55" fillId="0" borderId="20" xfId="0" applyNumberFormat="1" applyFont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9" fontId="55" fillId="0" borderId="23" xfId="51" applyNumberFormat="1" applyFont="1" applyBorder="1" applyAlignment="1">
      <alignment horizontal="center" vertical="center"/>
    </xf>
    <xf numFmtId="49" fontId="55" fillId="0" borderId="20" xfId="51" applyNumberFormat="1" applyFont="1" applyBorder="1" applyAlignment="1">
      <alignment horizontal="center" vertical="center"/>
    </xf>
    <xf numFmtId="1" fontId="55" fillId="0" borderId="23" xfId="0" applyNumberFormat="1" applyFont="1" applyBorder="1" applyAlignment="1">
      <alignment horizontal="center" vertical="center" wrapText="1"/>
    </xf>
    <xf numFmtId="1" fontId="55" fillId="0" borderId="20" xfId="0" applyNumberFormat="1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49" fontId="55" fillId="0" borderId="35" xfId="51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/>
    </xf>
    <xf numFmtId="0" fontId="55" fillId="0" borderId="35" xfId="0" applyNumberFormat="1" applyFont="1" applyFill="1" applyBorder="1" applyAlignment="1">
      <alignment horizontal="left" vertical="center" wrapText="1"/>
    </xf>
    <xf numFmtId="14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1" fontId="55" fillId="0" borderId="23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10" fontId="56" fillId="0" borderId="44" xfId="51" applyNumberFormat="1" applyFont="1" applyBorder="1" applyAlignment="1">
      <alignment horizontal="center" vertical="center"/>
    </xf>
    <xf numFmtId="10" fontId="56" fillId="0" borderId="45" xfId="51" applyNumberFormat="1" applyFont="1" applyBorder="1" applyAlignment="1">
      <alignment horizontal="center" vertical="center"/>
    </xf>
    <xf numFmtId="171" fontId="56" fillId="0" borderId="51" xfId="53" applyFont="1" applyBorder="1" applyAlignment="1">
      <alignment horizontal="center" vertical="center"/>
    </xf>
    <xf numFmtId="171" fontId="56" fillId="0" borderId="39" xfId="53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 wrapText="1"/>
    </xf>
    <xf numFmtId="49" fontId="4" fillId="0" borderId="23" xfId="51" applyNumberFormat="1" applyFont="1" applyBorder="1" applyAlignment="1">
      <alignment horizontal="center" vertical="center"/>
    </xf>
    <xf numFmtId="49" fontId="4" fillId="0" borderId="35" xfId="51" applyNumberFormat="1" applyFont="1" applyBorder="1" applyAlignment="1">
      <alignment horizontal="center" vertical="center"/>
    </xf>
    <xf numFmtId="49" fontId="4" fillId="0" borderId="20" xfId="51" applyNumberFormat="1" applyFont="1" applyBorder="1" applyAlignment="1">
      <alignment horizontal="center" vertical="center"/>
    </xf>
    <xf numFmtId="172" fontId="55" fillId="0" borderId="23" xfId="0" applyNumberFormat="1" applyFont="1" applyBorder="1" applyAlignment="1">
      <alignment horizontal="center" vertical="center"/>
    </xf>
    <xf numFmtId="172" fontId="55" fillId="0" borderId="20" xfId="0" applyNumberFormat="1" applyFont="1" applyBorder="1" applyAlignment="1">
      <alignment horizontal="center" vertical="center"/>
    </xf>
    <xf numFmtId="14" fontId="55" fillId="0" borderId="23" xfId="0" applyNumberFormat="1" applyFont="1" applyBorder="1" applyAlignment="1">
      <alignment horizontal="center" vertical="center"/>
    </xf>
    <xf numFmtId="14" fontId="55" fillId="0" borderId="35" xfId="0" applyNumberFormat="1" applyFont="1" applyBorder="1" applyAlignment="1">
      <alignment horizontal="center" vertical="center"/>
    </xf>
    <xf numFmtId="14" fontId="55" fillId="0" borderId="20" xfId="0" applyNumberFormat="1" applyFont="1" applyBorder="1" applyAlignment="1">
      <alignment horizontal="center" vertical="center"/>
    </xf>
    <xf numFmtId="49" fontId="55" fillId="36" borderId="23" xfId="0" applyNumberFormat="1" applyFont="1" applyFill="1" applyBorder="1" applyAlignment="1">
      <alignment horizontal="center" vertical="center"/>
    </xf>
    <xf numFmtId="49" fontId="55" fillId="36" borderId="20" xfId="0" applyNumberFormat="1" applyFont="1" applyFill="1" applyBorder="1" applyAlignment="1">
      <alignment horizontal="center" vertical="center"/>
    </xf>
    <xf numFmtId="49" fontId="55" fillId="36" borderId="35" xfId="0" applyNumberFormat="1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55" fillId="36" borderId="35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4" fontId="56" fillId="0" borderId="44" xfId="0" applyNumberFormat="1" applyFont="1" applyBorder="1" applyAlignment="1">
      <alignment horizontal="center" vertical="center"/>
    </xf>
    <xf numFmtId="49" fontId="56" fillId="0" borderId="42" xfId="0" applyNumberFormat="1" applyFont="1" applyBorder="1" applyAlignment="1">
      <alignment horizontal="center" vertical="center"/>
    </xf>
    <xf numFmtId="49" fontId="56" fillId="0" borderId="48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9" fillId="34" borderId="57" xfId="0" applyFont="1" applyFill="1" applyBorder="1" applyAlignment="1">
      <alignment horizontal="right" vertical="center"/>
    </xf>
    <xf numFmtId="0" fontId="59" fillId="34" borderId="58" xfId="0" applyFont="1" applyFill="1" applyBorder="1" applyAlignment="1">
      <alignment horizontal="right" vertical="center"/>
    </xf>
    <xf numFmtId="0" fontId="59" fillId="0" borderId="5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44" applyFont="1" applyAlignment="1" applyProtection="1">
      <alignment horizontal="left"/>
      <protection/>
    </xf>
    <xf numFmtId="0" fontId="15" fillId="0" borderId="0" xfId="0" applyFont="1" applyBorder="1" applyAlignment="1">
      <alignment horizontal="center" vertical="center"/>
    </xf>
    <xf numFmtId="0" fontId="59" fillId="0" borderId="44" xfId="0" applyFont="1" applyBorder="1" applyAlignment="1">
      <alignment horizontal="right" vertical="center"/>
    </xf>
    <xf numFmtId="0" fontId="59" fillId="0" borderId="54" xfId="0" applyFont="1" applyBorder="1" applyAlignment="1">
      <alignment horizontal="right" vertical="center"/>
    </xf>
    <xf numFmtId="0" fontId="59" fillId="0" borderId="60" xfId="0" applyFont="1" applyBorder="1" applyAlignment="1">
      <alignment horizontal="right" vertical="center"/>
    </xf>
    <xf numFmtId="0" fontId="59" fillId="34" borderId="49" xfId="0" applyFont="1" applyFill="1" applyBorder="1" applyAlignment="1">
      <alignment horizontal="right" vertical="center"/>
    </xf>
    <xf numFmtId="0" fontId="59" fillId="34" borderId="20" xfId="0" applyFont="1" applyFill="1" applyBorder="1" applyAlignment="1">
      <alignment horizontal="right" vertical="center"/>
    </xf>
    <xf numFmtId="39" fontId="59" fillId="34" borderId="20" xfId="53" applyNumberFormat="1" applyFont="1" applyFill="1" applyBorder="1" applyAlignment="1">
      <alignment horizontal="center" vertical="center"/>
    </xf>
    <xf numFmtId="39" fontId="59" fillId="34" borderId="21" xfId="53" applyNumberFormat="1" applyFont="1" applyFill="1" applyBorder="1" applyAlignment="1">
      <alignment horizontal="center" vertical="center"/>
    </xf>
    <xf numFmtId="0" fontId="59" fillId="34" borderId="50" xfId="0" applyFont="1" applyFill="1" applyBorder="1" applyAlignment="1">
      <alignment horizontal="right" vertical="center"/>
    </xf>
    <xf numFmtId="0" fontId="59" fillId="34" borderId="23" xfId="0" applyFont="1" applyFill="1" applyBorder="1" applyAlignment="1">
      <alignment horizontal="right" vertical="center"/>
    </xf>
    <xf numFmtId="10" fontId="59" fillId="0" borderId="23" xfId="53" applyNumberFormat="1" applyFont="1" applyBorder="1" applyAlignment="1">
      <alignment horizontal="center" vertical="center"/>
    </xf>
    <xf numFmtId="10" fontId="59" fillId="0" borderId="53" xfId="53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mp.rs.gov.br/sga-web/pedidoCompra/pedidoCompra-resumo.xhtml?procedimentoId=00677.000.255%2F2018&amp;viewRetorno=%2Ftarefas%2Findex.x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mp.rs.gov.br/sga-web/pedidoCompra/pedidoCompra-resumo.xhtml?procedimentoId=01194.000.002%2F2018&amp;viewRetorno=%2Ftarefas%2Findex.x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mp.rs.gov.br/sga-web/pedidoCompra/pedidoCompra-resumo.xhtml?procedimentoId=00677.000.046%2F2018&amp;viewRetorno=%2Ftarefas%2Findex.x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p.rs.gov.br/licitacao/pgn/id46.htm,%20Licita&#231;&#245;es%20Encerrada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A7">
      <selection activeCell="I25" sqref="I25"/>
    </sheetView>
  </sheetViews>
  <sheetFormatPr defaultColWidth="9.140625" defaultRowHeight="30" customHeight="1"/>
  <cols>
    <col min="1" max="1" width="16.8515625" style="4" bestFit="1" customWidth="1"/>
    <col min="2" max="2" width="17.28125" style="4" customWidth="1"/>
    <col min="3" max="3" width="23.421875" style="4" customWidth="1"/>
    <col min="4" max="4" width="66.57421875" style="4" bestFit="1" customWidth="1"/>
    <col min="5" max="5" width="22.00390625" style="4" customWidth="1"/>
    <col min="6" max="7" width="16.8515625" style="4" customWidth="1"/>
    <col min="8" max="8" width="62.00390625" style="4" bestFit="1" customWidth="1"/>
    <col min="9" max="9" width="15.421875" style="4" bestFit="1" customWidth="1"/>
    <col min="10" max="10" width="12.28125" style="1" customWidth="1"/>
    <col min="11" max="11" width="24.140625" style="1" customWidth="1"/>
    <col min="12" max="12" width="17.57421875" style="1" customWidth="1"/>
    <col min="13" max="13" width="19.28125" style="1" customWidth="1"/>
    <col min="14" max="14" width="16.00390625" style="1" customWidth="1"/>
    <col min="15" max="15" width="12.28125" style="1" customWidth="1"/>
    <col min="16" max="16" width="11.8515625" style="1" customWidth="1"/>
    <col min="17" max="17" width="12.7109375" style="1" bestFit="1" customWidth="1"/>
    <col min="18" max="18" width="18.57421875" style="1" customWidth="1"/>
    <col min="19" max="16384" width="9.140625" style="1" customWidth="1"/>
  </cols>
  <sheetData>
    <row r="1" spans="1:18" ht="30" customHeight="1">
      <c r="A1" s="1051" t="s">
        <v>16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</row>
    <row r="2" spans="1:18" ht="30" customHeight="1">
      <c r="A2" s="1051" t="s">
        <v>17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</row>
    <row r="3" spans="1:18" ht="30" customHeight="1">
      <c r="A3" s="1052" t="s">
        <v>106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</row>
    <row r="4" spans="1:18" ht="30" customHeight="1">
      <c r="A4" s="1053" t="s">
        <v>25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</row>
    <row r="5" spans="1:17" ht="30" customHeight="1" thickBot="1">
      <c r="A5" s="1051"/>
      <c r="B5" s="1051"/>
      <c r="C5" s="1051"/>
      <c r="D5" s="1051"/>
      <c r="E5" s="1051"/>
      <c r="F5" s="1051"/>
      <c r="G5" s="1051"/>
      <c r="H5" s="1051"/>
      <c r="I5" s="1051"/>
      <c r="J5" s="1051"/>
      <c r="K5" s="1051"/>
      <c r="L5" s="1051"/>
      <c r="M5" s="3"/>
      <c r="N5" s="3"/>
      <c r="O5" s="3"/>
      <c r="P5" s="3"/>
      <c r="Q5" s="3"/>
    </row>
    <row r="6" spans="1:18" s="4" customFormat="1" ht="57">
      <c r="A6" s="139" t="s">
        <v>31</v>
      </c>
      <c r="B6" s="140" t="s">
        <v>39</v>
      </c>
      <c r="C6" s="141" t="s">
        <v>40</v>
      </c>
      <c r="D6" s="142" t="s">
        <v>1</v>
      </c>
      <c r="E6" s="143" t="s">
        <v>41</v>
      </c>
      <c r="F6" s="143" t="s">
        <v>42</v>
      </c>
      <c r="G6" s="143" t="s">
        <v>43</v>
      </c>
      <c r="H6" s="141" t="s">
        <v>104</v>
      </c>
      <c r="I6" s="81" t="s">
        <v>2</v>
      </c>
      <c r="J6" s="129" t="s">
        <v>12</v>
      </c>
      <c r="K6" s="83" t="s">
        <v>4</v>
      </c>
      <c r="L6" s="83" t="s">
        <v>3</v>
      </c>
      <c r="M6" s="83" t="s">
        <v>0</v>
      </c>
      <c r="N6" s="83" t="s">
        <v>7</v>
      </c>
      <c r="O6" s="83" t="s">
        <v>8</v>
      </c>
      <c r="P6" s="83" t="s">
        <v>9</v>
      </c>
      <c r="Q6" s="83" t="s">
        <v>11</v>
      </c>
      <c r="R6" s="130" t="s">
        <v>10</v>
      </c>
    </row>
    <row r="7" spans="1:18" s="4" customFormat="1" ht="25.5" customHeight="1">
      <c r="A7" s="193" t="s">
        <v>90</v>
      </c>
      <c r="B7" s="193" t="s">
        <v>91</v>
      </c>
      <c r="C7" s="193" t="s">
        <v>92</v>
      </c>
      <c r="D7" s="193" t="s">
        <v>93</v>
      </c>
      <c r="E7" s="193" t="s">
        <v>94</v>
      </c>
      <c r="F7" s="193" t="s">
        <v>95</v>
      </c>
      <c r="G7" s="193" t="s">
        <v>96</v>
      </c>
      <c r="H7" s="193" t="s">
        <v>97</v>
      </c>
      <c r="I7" s="192"/>
      <c r="J7" s="194"/>
      <c r="K7" s="195"/>
      <c r="L7" s="195"/>
      <c r="M7" s="202"/>
      <c r="N7" s="195"/>
      <c r="O7" s="195"/>
      <c r="P7" s="195"/>
      <c r="Q7" s="195"/>
      <c r="R7" s="196"/>
    </row>
    <row r="8" spans="1:18" s="10" customFormat="1" ht="30" customHeight="1">
      <c r="A8" s="126" t="s">
        <v>107</v>
      </c>
      <c r="B8" s="126" t="s">
        <v>292</v>
      </c>
      <c r="C8" s="126" t="s">
        <v>293</v>
      </c>
      <c r="D8" s="190" t="s">
        <v>294</v>
      </c>
      <c r="E8" s="190" t="s">
        <v>52</v>
      </c>
      <c r="F8" s="126" t="s">
        <v>54</v>
      </c>
      <c r="G8" s="126" t="s">
        <v>47</v>
      </c>
      <c r="H8" s="190" t="s">
        <v>98</v>
      </c>
      <c r="I8" s="126" t="s">
        <v>37</v>
      </c>
      <c r="J8" s="126">
        <v>1</v>
      </c>
      <c r="K8" s="94" t="s">
        <v>22</v>
      </c>
      <c r="L8" s="94">
        <v>-38719.72</v>
      </c>
      <c r="M8" s="94" t="s">
        <v>22</v>
      </c>
      <c r="N8" s="94" t="s">
        <v>22</v>
      </c>
      <c r="O8" s="126">
        <v>38</v>
      </c>
      <c r="P8" s="94" t="s">
        <v>22</v>
      </c>
      <c r="Q8" s="94" t="s">
        <v>22</v>
      </c>
      <c r="R8" s="94" t="s">
        <v>22</v>
      </c>
    </row>
    <row r="9" spans="1:18" s="15" customFormat="1" ht="30" customHeight="1">
      <c r="A9" s="126" t="s">
        <v>113</v>
      </c>
      <c r="B9" s="126" t="s">
        <v>296</v>
      </c>
      <c r="C9" s="126" t="s">
        <v>293</v>
      </c>
      <c r="D9" s="190" t="s">
        <v>294</v>
      </c>
      <c r="E9" s="190" t="s">
        <v>52</v>
      </c>
      <c r="F9" s="126" t="s">
        <v>54</v>
      </c>
      <c r="G9" s="126" t="s">
        <v>47</v>
      </c>
      <c r="H9" s="190" t="s">
        <v>431</v>
      </c>
      <c r="I9" s="126" t="s">
        <v>37</v>
      </c>
      <c r="J9" s="126" t="s">
        <v>295</v>
      </c>
      <c r="K9" s="94">
        <v>38474.86</v>
      </c>
      <c r="L9" s="94">
        <v>38719.72</v>
      </c>
      <c r="M9" s="97">
        <f>L9-K9</f>
        <v>244.86000000000058</v>
      </c>
      <c r="N9" s="30">
        <f>M9/L9*100%</f>
        <v>0.006323909367113207</v>
      </c>
      <c r="O9" s="126" t="s">
        <v>169</v>
      </c>
      <c r="P9" s="126" t="s">
        <v>193</v>
      </c>
      <c r="Q9" s="126" t="s">
        <v>193</v>
      </c>
      <c r="R9" s="126" t="s">
        <v>295</v>
      </c>
    </row>
    <row r="10" spans="1:18" s="10" customFormat="1" ht="30" customHeight="1">
      <c r="A10" s="126" t="s">
        <v>122</v>
      </c>
      <c r="B10" s="126" t="s">
        <v>534</v>
      </c>
      <c r="C10" s="126" t="s">
        <v>535</v>
      </c>
      <c r="D10" s="190" t="s">
        <v>536</v>
      </c>
      <c r="E10" s="190" t="s">
        <v>52</v>
      </c>
      <c r="F10" s="126" t="s">
        <v>54</v>
      </c>
      <c r="G10" s="126" t="s">
        <v>47</v>
      </c>
      <c r="H10" s="190" t="s">
        <v>98</v>
      </c>
      <c r="I10" s="126" t="s">
        <v>37</v>
      </c>
      <c r="J10" s="126" t="s">
        <v>295</v>
      </c>
      <c r="K10" s="94" t="s">
        <v>22</v>
      </c>
      <c r="L10" s="94">
        <v>-43946.62</v>
      </c>
      <c r="M10" s="94" t="s">
        <v>22</v>
      </c>
      <c r="N10" s="94" t="s">
        <v>22</v>
      </c>
      <c r="O10" s="126">
        <v>18</v>
      </c>
      <c r="P10" s="126">
        <v>0</v>
      </c>
      <c r="Q10" s="126">
        <v>0</v>
      </c>
      <c r="R10" s="126">
        <v>0</v>
      </c>
    </row>
    <row r="11" spans="1:18" s="10" customFormat="1" ht="30" customHeight="1">
      <c r="A11" s="126" t="s">
        <v>170</v>
      </c>
      <c r="B11" s="126" t="s">
        <v>573</v>
      </c>
      <c r="C11" s="126" t="s">
        <v>574</v>
      </c>
      <c r="D11" s="190" t="s">
        <v>575</v>
      </c>
      <c r="E11" s="190" t="s">
        <v>52</v>
      </c>
      <c r="F11" s="126" t="s">
        <v>54</v>
      </c>
      <c r="G11" s="126" t="s">
        <v>47</v>
      </c>
      <c r="H11" s="190" t="s">
        <v>576</v>
      </c>
      <c r="I11" s="126" t="s">
        <v>37</v>
      </c>
      <c r="J11" s="126" t="s">
        <v>295</v>
      </c>
      <c r="K11" s="94">
        <v>16733.36</v>
      </c>
      <c r="L11" s="94">
        <v>17993.76</v>
      </c>
      <c r="M11" s="97">
        <f>L11-K11</f>
        <v>1260.3999999999978</v>
      </c>
      <c r="N11" s="30">
        <f>M11/L11*100%</f>
        <v>0.07004650501062579</v>
      </c>
      <c r="O11" s="126" t="s">
        <v>169</v>
      </c>
      <c r="P11" s="126" t="s">
        <v>193</v>
      </c>
      <c r="Q11" s="126" t="s">
        <v>193</v>
      </c>
      <c r="R11" s="126" t="s">
        <v>295</v>
      </c>
    </row>
    <row r="12" spans="1:18" s="15" customFormat="1" ht="30" customHeight="1">
      <c r="A12" s="126" t="s">
        <v>199</v>
      </c>
      <c r="B12" s="126" t="s">
        <v>538</v>
      </c>
      <c r="C12" s="126" t="s">
        <v>535</v>
      </c>
      <c r="D12" s="190" t="s">
        <v>539</v>
      </c>
      <c r="E12" s="190" t="s">
        <v>52</v>
      </c>
      <c r="F12" s="126" t="s">
        <v>54</v>
      </c>
      <c r="G12" s="126" t="s">
        <v>47</v>
      </c>
      <c r="H12" s="190" t="s">
        <v>98</v>
      </c>
      <c r="I12" s="126" t="s">
        <v>37</v>
      </c>
      <c r="J12" s="126" t="s">
        <v>295</v>
      </c>
      <c r="K12" s="94" t="s">
        <v>22</v>
      </c>
      <c r="L12" s="94">
        <v>-43946.62</v>
      </c>
      <c r="M12" s="94" t="s">
        <v>22</v>
      </c>
      <c r="N12" s="94" t="s">
        <v>22</v>
      </c>
      <c r="O12" s="126" t="s">
        <v>537</v>
      </c>
      <c r="P12" s="126" t="s">
        <v>193</v>
      </c>
      <c r="Q12" s="126" t="s">
        <v>193</v>
      </c>
      <c r="R12" s="126" t="s">
        <v>193</v>
      </c>
    </row>
    <row r="13" spans="1:18" s="10" customFormat="1" ht="30" customHeight="1">
      <c r="A13" s="126" t="s">
        <v>209</v>
      </c>
      <c r="B13" s="126" t="s">
        <v>740</v>
      </c>
      <c r="C13" s="126" t="s">
        <v>741</v>
      </c>
      <c r="D13" s="190" t="s">
        <v>742</v>
      </c>
      <c r="E13" s="190" t="s">
        <v>52</v>
      </c>
      <c r="F13" s="126" t="s">
        <v>54</v>
      </c>
      <c r="G13" s="126" t="s">
        <v>47</v>
      </c>
      <c r="H13" s="190" t="s">
        <v>743</v>
      </c>
      <c r="I13" s="126" t="s">
        <v>37</v>
      </c>
      <c r="J13" s="126" t="s">
        <v>295</v>
      </c>
      <c r="K13" s="94">
        <v>101422.47</v>
      </c>
      <c r="L13" s="94">
        <v>128141.74</v>
      </c>
      <c r="M13" s="97">
        <f>L13-K13</f>
        <v>26719.270000000004</v>
      </c>
      <c r="N13" s="30">
        <f>M13/L13*100%</f>
        <v>0.2085134008637623</v>
      </c>
      <c r="O13" s="126" t="s">
        <v>275</v>
      </c>
      <c r="P13" s="126" t="s">
        <v>193</v>
      </c>
      <c r="Q13" s="126" t="s">
        <v>193</v>
      </c>
      <c r="R13" s="126" t="s">
        <v>193</v>
      </c>
    </row>
    <row r="14" spans="1:18" s="15" customFormat="1" ht="30" customHeight="1">
      <c r="A14" s="126" t="s">
        <v>214</v>
      </c>
      <c r="B14" s="126" t="s">
        <v>819</v>
      </c>
      <c r="C14" s="126" t="s">
        <v>820</v>
      </c>
      <c r="D14" s="190" t="s">
        <v>821</v>
      </c>
      <c r="E14" s="190" t="s">
        <v>52</v>
      </c>
      <c r="F14" s="126" t="s">
        <v>54</v>
      </c>
      <c r="G14" s="126" t="s">
        <v>47</v>
      </c>
      <c r="H14" s="190" t="s">
        <v>98</v>
      </c>
      <c r="I14" s="126" t="s">
        <v>37</v>
      </c>
      <c r="J14" s="126" t="s">
        <v>295</v>
      </c>
      <c r="K14" s="94" t="s">
        <v>22</v>
      </c>
      <c r="L14" s="94">
        <v>-151343.84</v>
      </c>
      <c r="M14" s="94" t="s">
        <v>22</v>
      </c>
      <c r="N14" s="94" t="s">
        <v>22</v>
      </c>
      <c r="O14" s="126" t="s">
        <v>822</v>
      </c>
      <c r="P14" s="126" t="s">
        <v>193</v>
      </c>
      <c r="Q14" s="126" t="s">
        <v>193</v>
      </c>
      <c r="R14" s="126" t="s">
        <v>193</v>
      </c>
    </row>
    <row r="15" spans="1:18" s="15" customFormat="1" ht="30" customHeight="1">
      <c r="A15" s="126" t="s">
        <v>226</v>
      </c>
      <c r="B15" s="126" t="s">
        <v>837</v>
      </c>
      <c r="C15" s="126" t="s">
        <v>838</v>
      </c>
      <c r="D15" s="190" t="s">
        <v>839</v>
      </c>
      <c r="E15" s="190" t="s">
        <v>52</v>
      </c>
      <c r="F15" s="126" t="s">
        <v>54</v>
      </c>
      <c r="G15" s="126" t="s">
        <v>47</v>
      </c>
      <c r="H15" s="190" t="s">
        <v>850</v>
      </c>
      <c r="I15" s="126" t="s">
        <v>37</v>
      </c>
      <c r="J15" s="126" t="s">
        <v>295</v>
      </c>
      <c r="K15" s="94">
        <v>106761.75</v>
      </c>
      <c r="L15" s="94">
        <v>131724.07</v>
      </c>
      <c r="M15" s="97">
        <f aca="true" t="shared" si="0" ref="M15:M20">L15-K15</f>
        <v>24962.320000000007</v>
      </c>
      <c r="N15" s="30">
        <f aca="true" t="shared" si="1" ref="N15:N20">M15/L15*100%</f>
        <v>0.18950462128903248</v>
      </c>
      <c r="O15" s="126" t="s">
        <v>275</v>
      </c>
      <c r="P15" s="126" t="s">
        <v>193</v>
      </c>
      <c r="Q15" s="126" t="s">
        <v>193</v>
      </c>
      <c r="R15" s="126" t="s">
        <v>193</v>
      </c>
    </row>
    <row r="16" spans="1:18" s="15" customFormat="1" ht="30" customHeight="1">
      <c r="A16" s="126" t="s">
        <v>265</v>
      </c>
      <c r="B16" s="126" t="s">
        <v>823</v>
      </c>
      <c r="C16" s="126" t="s">
        <v>820</v>
      </c>
      <c r="D16" s="190" t="s">
        <v>821</v>
      </c>
      <c r="E16" s="190" t="s">
        <v>52</v>
      </c>
      <c r="F16" s="126" t="s">
        <v>54</v>
      </c>
      <c r="G16" s="126" t="s">
        <v>50</v>
      </c>
      <c r="H16" s="190" t="s">
        <v>850</v>
      </c>
      <c r="I16" s="126" t="s">
        <v>37</v>
      </c>
      <c r="J16" s="126" t="s">
        <v>295</v>
      </c>
      <c r="K16" s="94">
        <v>121533.3</v>
      </c>
      <c r="L16" s="94">
        <v>151343.84</v>
      </c>
      <c r="M16" s="97">
        <f t="shared" si="0"/>
        <v>29810.539999999994</v>
      </c>
      <c r="N16" s="30">
        <f t="shared" si="1"/>
        <v>0.1969722718810359</v>
      </c>
      <c r="O16" s="126" t="s">
        <v>643</v>
      </c>
      <c r="P16" s="126" t="s">
        <v>193</v>
      </c>
      <c r="Q16" s="126" t="s">
        <v>193</v>
      </c>
      <c r="R16" s="126" t="s">
        <v>193</v>
      </c>
    </row>
    <row r="17" spans="1:18" ht="30" customHeight="1">
      <c r="A17" s="126" t="s">
        <v>220</v>
      </c>
      <c r="B17" s="126" t="s">
        <v>889</v>
      </c>
      <c r="C17" s="126" t="s">
        <v>1217</v>
      </c>
      <c r="D17" s="190" t="s">
        <v>890</v>
      </c>
      <c r="E17" s="190" t="s">
        <v>52</v>
      </c>
      <c r="F17" s="126" t="s">
        <v>54</v>
      </c>
      <c r="G17" s="126" t="s">
        <v>50</v>
      </c>
      <c r="H17" s="190" t="s">
        <v>891</v>
      </c>
      <c r="I17" s="126" t="s">
        <v>37</v>
      </c>
      <c r="J17" s="126" t="s">
        <v>295</v>
      </c>
      <c r="K17" s="94">
        <v>111120</v>
      </c>
      <c r="L17" s="94">
        <v>136010.23</v>
      </c>
      <c r="M17" s="97">
        <f t="shared" si="0"/>
        <v>24890.23000000001</v>
      </c>
      <c r="N17" s="30">
        <f t="shared" si="1"/>
        <v>0.18300263149323406</v>
      </c>
      <c r="O17" s="126" t="s">
        <v>537</v>
      </c>
      <c r="P17" s="126" t="s">
        <v>193</v>
      </c>
      <c r="Q17" s="126" t="s">
        <v>193</v>
      </c>
      <c r="R17" s="126" t="s">
        <v>193</v>
      </c>
    </row>
    <row r="18" spans="1:18" ht="30" customHeight="1">
      <c r="A18" s="126" t="s">
        <v>231</v>
      </c>
      <c r="B18" s="126" t="s">
        <v>887</v>
      </c>
      <c r="C18" s="126" t="s">
        <v>1216</v>
      </c>
      <c r="D18" s="190" t="s">
        <v>888</v>
      </c>
      <c r="E18" s="190" t="s">
        <v>52</v>
      </c>
      <c r="F18" s="126" t="s">
        <v>54</v>
      </c>
      <c r="G18" s="126" t="s">
        <v>50</v>
      </c>
      <c r="H18" s="190" t="s">
        <v>576</v>
      </c>
      <c r="I18" s="126" t="s">
        <v>37</v>
      </c>
      <c r="J18" s="126" t="s">
        <v>295</v>
      </c>
      <c r="K18" s="94">
        <v>148217.77</v>
      </c>
      <c r="L18" s="94">
        <v>191913.4</v>
      </c>
      <c r="M18" s="97">
        <f t="shared" si="0"/>
        <v>43695.630000000005</v>
      </c>
      <c r="N18" s="30">
        <f t="shared" si="1"/>
        <v>0.2276841012665088</v>
      </c>
      <c r="O18" s="126" t="s">
        <v>275</v>
      </c>
      <c r="P18" s="126" t="s">
        <v>193</v>
      </c>
      <c r="Q18" s="126" t="s">
        <v>193</v>
      </c>
      <c r="R18" s="126" t="s">
        <v>193</v>
      </c>
    </row>
    <row r="19" spans="1:18" ht="30" customHeight="1">
      <c r="A19" s="126" t="s">
        <v>276</v>
      </c>
      <c r="B19" s="126" t="s">
        <v>1006</v>
      </c>
      <c r="C19" s="126" t="s">
        <v>1089</v>
      </c>
      <c r="D19" s="190" t="s">
        <v>1090</v>
      </c>
      <c r="E19" s="190" t="s">
        <v>52</v>
      </c>
      <c r="F19" s="126" t="s">
        <v>54</v>
      </c>
      <c r="G19" s="126" t="s">
        <v>50</v>
      </c>
      <c r="H19" s="190" t="s">
        <v>850</v>
      </c>
      <c r="I19" s="126" t="s">
        <v>37</v>
      </c>
      <c r="J19" s="126" t="s">
        <v>295</v>
      </c>
      <c r="K19" s="94">
        <v>126752.14</v>
      </c>
      <c r="L19" s="94">
        <v>153504.73</v>
      </c>
      <c r="M19" s="94">
        <f t="shared" si="0"/>
        <v>26752.59000000001</v>
      </c>
      <c r="N19" s="30">
        <f t="shared" si="1"/>
        <v>0.17427860366257125</v>
      </c>
      <c r="O19" s="126" t="s">
        <v>197</v>
      </c>
      <c r="P19" s="126" t="s">
        <v>193</v>
      </c>
      <c r="Q19" s="126" t="s">
        <v>193</v>
      </c>
      <c r="R19" s="126" t="s">
        <v>193</v>
      </c>
    </row>
    <row r="20" spans="1:18" s="41" customFormat="1" ht="30" customHeight="1" thickBot="1">
      <c r="A20" s="1063" t="s">
        <v>5</v>
      </c>
      <c r="B20" s="1064"/>
      <c r="C20" s="1065"/>
      <c r="D20" s="1065"/>
      <c r="E20" s="1065"/>
      <c r="F20" s="1065"/>
      <c r="G20" s="1065"/>
      <c r="H20" s="1065"/>
      <c r="I20" s="1065"/>
      <c r="J20" s="62"/>
      <c r="K20" s="287">
        <f>SUM(K8:K19)</f>
        <v>771015.65</v>
      </c>
      <c r="L20" s="188">
        <f>SUM(L9,L11,L13,L15:L19)</f>
        <v>949351.49</v>
      </c>
      <c r="M20" s="290">
        <f t="shared" si="0"/>
        <v>178335.83999999997</v>
      </c>
      <c r="N20" s="63">
        <f t="shared" si="1"/>
        <v>0.18785017127850084</v>
      </c>
      <c r="O20" s="203">
        <f>SUM(O8:O19)</f>
        <v>56</v>
      </c>
      <c r="P20" s="62">
        <f>SUM(P8:P19)</f>
        <v>0</v>
      </c>
      <c r="Q20" s="62">
        <f>SUM(Q8:Q19)</f>
        <v>0</v>
      </c>
      <c r="R20" s="64">
        <f>SUM(R8:R19)</f>
        <v>0</v>
      </c>
    </row>
    <row r="21" spans="1:18" s="41" customFormat="1" ht="30" customHeight="1" thickBot="1">
      <c r="A21" s="1058" t="s">
        <v>21</v>
      </c>
      <c r="B21" s="1059"/>
      <c r="C21" s="1059"/>
      <c r="D21" s="1059"/>
      <c r="E21" s="1059"/>
      <c r="F21" s="1059"/>
      <c r="G21" s="1059"/>
      <c r="H21" s="1059"/>
      <c r="I21" s="1059"/>
      <c r="J21" s="1059"/>
      <c r="K21" s="1061">
        <f>M20</f>
        <v>178335.83999999997</v>
      </c>
      <c r="L21" s="1062"/>
      <c r="M21" s="1054" t="s">
        <v>19</v>
      </c>
      <c r="N21" s="1055"/>
      <c r="O21" s="60">
        <f>O20/23</f>
        <v>2.4347826086956523</v>
      </c>
      <c r="P21" s="39">
        <v>0</v>
      </c>
      <c r="Q21" s="39">
        <v>0</v>
      </c>
      <c r="R21" s="40">
        <v>0</v>
      </c>
    </row>
    <row r="22" spans="1:18" s="41" customFormat="1" ht="30" customHeight="1" thickBot="1">
      <c r="A22" s="1054" t="s">
        <v>20</v>
      </c>
      <c r="B22" s="1060"/>
      <c r="C22" s="1060"/>
      <c r="D22" s="1060"/>
      <c r="E22" s="1060"/>
      <c r="F22" s="1060"/>
      <c r="G22" s="1060"/>
      <c r="H22" s="1060"/>
      <c r="I22" s="1060"/>
      <c r="J22" s="1060"/>
      <c r="K22" s="1056">
        <f>M20/L20*100%</f>
        <v>0.18785017127850084</v>
      </c>
      <c r="L22" s="1057"/>
      <c r="M22" s="56"/>
      <c r="N22" s="59"/>
      <c r="O22" s="57"/>
      <c r="P22" s="57"/>
      <c r="Q22" s="57"/>
      <c r="R22" s="57"/>
    </row>
    <row r="23" ht="30" customHeight="1">
      <c r="N23" s="5"/>
    </row>
    <row r="24" spans="1:15" ht="30" customHeight="1">
      <c r="A24" s="1066" t="s">
        <v>80</v>
      </c>
      <c r="B24" s="1066"/>
      <c r="C24" s="1066"/>
      <c r="D24" s="1066"/>
      <c r="E24" s="1066"/>
      <c r="F24" s="1066"/>
      <c r="G24" s="1066"/>
      <c r="H24" s="1066"/>
      <c r="I24" s="35"/>
      <c r="J24" s="35"/>
      <c r="K24" s="6"/>
      <c r="L24" s="6"/>
      <c r="M24" s="6"/>
      <c r="N24" s="6"/>
      <c r="O24" s="6"/>
    </row>
    <row r="25" spans="1:14" ht="30" customHeight="1">
      <c r="A25" s="1066" t="s">
        <v>81</v>
      </c>
      <c r="B25" s="1066"/>
      <c r="C25" s="1066"/>
      <c r="D25" s="1066"/>
      <c r="E25" s="1066"/>
      <c r="F25" s="1066"/>
      <c r="G25" s="1066"/>
      <c r="H25" s="1066"/>
      <c r="I25" s="35"/>
      <c r="J25" s="35"/>
      <c r="K25" s="6"/>
      <c r="M25" s="8"/>
      <c r="N25" s="7"/>
    </row>
    <row r="26" spans="1:14" ht="30" customHeight="1">
      <c r="A26" s="1066" t="s">
        <v>82</v>
      </c>
      <c r="B26" s="1066"/>
      <c r="C26" s="1066"/>
      <c r="D26" s="1066"/>
      <c r="E26" s="1066"/>
      <c r="F26" s="1066"/>
      <c r="G26" s="1066"/>
      <c r="H26" s="1066"/>
      <c r="I26" s="35"/>
      <c r="J26" s="35"/>
      <c r="K26" s="8"/>
      <c r="L26" s="8"/>
      <c r="M26" s="8"/>
      <c r="N26" s="9"/>
    </row>
    <row r="27" spans="1:14" ht="30" customHeight="1">
      <c r="A27" s="1066" t="s">
        <v>83</v>
      </c>
      <c r="B27" s="1066"/>
      <c r="C27" s="1066"/>
      <c r="D27" s="1066"/>
      <c r="E27" s="1066"/>
      <c r="F27" s="1066"/>
      <c r="G27" s="1066"/>
      <c r="H27" s="1066"/>
      <c r="I27" s="35"/>
      <c r="J27" s="35"/>
      <c r="K27" s="8"/>
      <c r="L27" s="8"/>
      <c r="M27" s="8"/>
      <c r="N27" s="9"/>
    </row>
    <row r="28" spans="1:13" ht="30" customHeight="1">
      <c r="A28" s="1066" t="s">
        <v>84</v>
      </c>
      <c r="B28" s="1066"/>
      <c r="C28" s="1066"/>
      <c r="D28" s="1066"/>
      <c r="E28" s="1066"/>
      <c r="F28" s="1066"/>
      <c r="G28" s="1066"/>
      <c r="H28" s="1066"/>
      <c r="I28" s="35"/>
      <c r="J28" s="35"/>
      <c r="K28" s="8"/>
      <c r="L28" s="8"/>
      <c r="M28" s="8"/>
    </row>
    <row r="29" spans="1:14" ht="30" customHeight="1">
      <c r="A29" s="1066" t="s">
        <v>85</v>
      </c>
      <c r="B29" s="1066"/>
      <c r="C29" s="1066"/>
      <c r="D29" s="1066"/>
      <c r="E29" s="1066"/>
      <c r="F29" s="1066"/>
      <c r="G29" s="1066"/>
      <c r="H29" s="1066"/>
      <c r="I29" s="35"/>
      <c r="J29" s="35"/>
      <c r="L29" s="9"/>
      <c r="N29" s="7"/>
    </row>
    <row r="30" spans="1:10" ht="30" customHeight="1">
      <c r="A30" s="1066" t="s">
        <v>86</v>
      </c>
      <c r="B30" s="1066"/>
      <c r="C30" s="1066"/>
      <c r="D30" s="1066"/>
      <c r="E30" s="1066"/>
      <c r="F30" s="1066"/>
      <c r="G30" s="1066"/>
      <c r="H30" s="1066"/>
      <c r="I30" s="35"/>
      <c r="J30" s="35"/>
    </row>
    <row r="31" spans="1:10" ht="30" customHeight="1">
      <c r="A31" s="1066" t="s">
        <v>87</v>
      </c>
      <c r="B31" s="1066"/>
      <c r="C31" s="1066"/>
      <c r="D31" s="1066"/>
      <c r="E31" s="1066"/>
      <c r="F31" s="1066"/>
      <c r="G31" s="1066"/>
      <c r="H31" s="1066"/>
      <c r="I31" s="35"/>
      <c r="J31" s="35"/>
    </row>
    <row r="32" spans="8:10" ht="30" customHeight="1">
      <c r="H32" s="173"/>
      <c r="I32" s="35"/>
      <c r="J32" s="35"/>
    </row>
    <row r="33" spans="1:10" ht="30" customHeight="1">
      <c r="A33" s="1067" t="s">
        <v>88</v>
      </c>
      <c r="B33" s="1067"/>
      <c r="C33" s="1067"/>
      <c r="D33" s="1067"/>
      <c r="E33" s="1067"/>
      <c r="F33" s="1067"/>
      <c r="G33" s="1067"/>
      <c r="H33" s="1067"/>
      <c r="I33" s="35"/>
      <c r="J33" s="35"/>
    </row>
  </sheetData>
  <sheetProtection/>
  <mergeCells count="20">
    <mergeCell ref="A29:H29"/>
    <mergeCell ref="A30:H30"/>
    <mergeCell ref="A31:H31"/>
    <mergeCell ref="A33:H33"/>
    <mergeCell ref="A5:L5"/>
    <mergeCell ref="A24:H24"/>
    <mergeCell ref="A25:H25"/>
    <mergeCell ref="A26:H26"/>
    <mergeCell ref="A27:H27"/>
    <mergeCell ref="A28:H28"/>
    <mergeCell ref="A1:R1"/>
    <mergeCell ref="A2:R2"/>
    <mergeCell ref="A3:R3"/>
    <mergeCell ref="A4:R4"/>
    <mergeCell ref="M21:N21"/>
    <mergeCell ref="K22:L22"/>
    <mergeCell ref="A21:J21"/>
    <mergeCell ref="A22:J22"/>
    <mergeCell ref="K21:L21"/>
    <mergeCell ref="A20:I20"/>
  </mergeCells>
  <printOptions horizontalCentered="1"/>
  <pageMargins left="0" right="0" top="0.7874015748031497" bottom="0.7874015748031497" header="0.5118110236220472" footer="0.5118110236220472"/>
  <pageSetup fitToHeight="2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3" zoomScaleNormal="73" zoomScalePageLayoutView="0" workbookViewId="0" topLeftCell="B11">
      <selection activeCell="K23" sqref="K23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16" bestFit="1" customWidth="1"/>
    <col min="4" max="4" width="47.7109375" style="16" customWidth="1"/>
    <col min="5" max="5" width="22.421875" style="16" bestFit="1" customWidth="1"/>
    <col min="6" max="6" width="21.8515625" style="16" bestFit="1" customWidth="1"/>
    <col min="7" max="7" width="15.57421875" style="16" customWidth="1"/>
    <col min="8" max="8" width="44.57421875" style="16" customWidth="1"/>
    <col min="9" max="9" width="15.421875" style="16" bestFit="1" customWidth="1"/>
    <col min="10" max="10" width="17.421875" style="16" customWidth="1"/>
    <col min="11" max="11" width="17.8515625" style="4" customWidth="1"/>
    <col min="12" max="12" width="19.8515625" style="16" bestFit="1" customWidth="1"/>
    <col min="13" max="13" width="19.57421875" style="16" customWidth="1"/>
    <col min="14" max="14" width="13.7109375" style="16" customWidth="1"/>
    <col min="15" max="15" width="16.28125" style="16" customWidth="1"/>
    <col min="16" max="16" width="17.57421875" style="16" customWidth="1"/>
    <col min="17" max="17" width="11.00390625" style="16" customWidth="1"/>
    <col min="18" max="18" width="18.28125" style="16" customWidth="1"/>
    <col min="19" max="16384" width="9.140625" style="16" customWidth="1"/>
  </cols>
  <sheetData>
    <row r="1" spans="1:18" ht="30" customHeight="1">
      <c r="A1" s="1051" t="s">
        <v>16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</row>
    <row r="2" spans="1:18" ht="30" customHeight="1">
      <c r="A2" s="1051" t="s">
        <v>17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</row>
    <row r="3" spans="1:18" ht="30" customHeight="1">
      <c r="A3" s="1052" t="s">
        <v>108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</row>
    <row r="4" spans="1:18" ht="30" customHeight="1">
      <c r="A4" s="1068" t="s">
        <v>25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</row>
    <row r="5" spans="1:14" ht="30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57">
      <c r="A6" s="146" t="s">
        <v>31</v>
      </c>
      <c r="B6" s="147" t="s">
        <v>39</v>
      </c>
      <c r="C6" s="148" t="s">
        <v>40</v>
      </c>
      <c r="D6" s="148" t="s">
        <v>1</v>
      </c>
      <c r="E6" s="148" t="s">
        <v>41</v>
      </c>
      <c r="F6" s="148" t="s">
        <v>42</v>
      </c>
      <c r="G6" s="148" t="s">
        <v>43</v>
      </c>
      <c r="H6" s="141" t="s">
        <v>104</v>
      </c>
      <c r="I6" s="17" t="s">
        <v>2</v>
      </c>
      <c r="J6" s="17" t="s">
        <v>13</v>
      </c>
      <c r="K6" s="18" t="s">
        <v>4</v>
      </c>
      <c r="L6" s="18" t="s">
        <v>3</v>
      </c>
      <c r="M6" s="18" t="s">
        <v>0</v>
      </c>
      <c r="N6" s="18" t="s">
        <v>7</v>
      </c>
      <c r="O6" s="19" t="s">
        <v>8</v>
      </c>
      <c r="P6" s="19" t="s">
        <v>9</v>
      </c>
      <c r="Q6" s="19" t="s">
        <v>11</v>
      </c>
      <c r="R6" s="20" t="s">
        <v>10</v>
      </c>
    </row>
    <row r="7" spans="1:18" s="4" customFormat="1" ht="31.5" customHeight="1" thickBot="1">
      <c r="A7" s="193" t="s">
        <v>90</v>
      </c>
      <c r="B7" s="193" t="s">
        <v>91</v>
      </c>
      <c r="C7" s="193" t="s">
        <v>92</v>
      </c>
      <c r="D7" s="193" t="s">
        <v>93</v>
      </c>
      <c r="E7" s="193" t="s">
        <v>94</v>
      </c>
      <c r="F7" s="193" t="s">
        <v>95</v>
      </c>
      <c r="G7" s="193" t="s">
        <v>96</v>
      </c>
      <c r="H7" s="193" t="s">
        <v>97</v>
      </c>
      <c r="I7" s="192"/>
      <c r="J7" s="194"/>
      <c r="K7" s="285"/>
      <c r="L7" s="195"/>
      <c r="M7" s="291"/>
      <c r="N7" s="291"/>
      <c r="O7" s="195"/>
      <c r="P7" s="195"/>
      <c r="Q7" s="195"/>
      <c r="R7" s="196"/>
    </row>
    <row r="8" spans="1:18" ht="30" customHeight="1" thickBot="1">
      <c r="A8" s="21" t="s">
        <v>107</v>
      </c>
      <c r="B8" s="144" t="s">
        <v>564</v>
      </c>
      <c r="C8" s="22" t="s">
        <v>577</v>
      </c>
      <c r="D8" s="28" t="s">
        <v>578</v>
      </c>
      <c r="E8" s="27" t="s">
        <v>52</v>
      </c>
      <c r="F8" s="27" t="s">
        <v>53</v>
      </c>
      <c r="G8" s="27" t="s">
        <v>50</v>
      </c>
      <c r="H8" s="100" t="s">
        <v>579</v>
      </c>
      <c r="I8" s="218" t="s">
        <v>37</v>
      </c>
      <c r="J8" s="23">
        <v>1</v>
      </c>
      <c r="K8" s="68">
        <v>181282.3</v>
      </c>
      <c r="L8" s="91">
        <v>216589.01</v>
      </c>
      <c r="M8" s="32">
        <f>(L8-K8)</f>
        <v>35306.71000000002</v>
      </c>
      <c r="N8" s="30">
        <f>M8/L8*100%</f>
        <v>0.16301247233181415</v>
      </c>
      <c r="O8" s="23">
        <v>26</v>
      </c>
      <c r="P8" s="23">
        <v>0</v>
      </c>
      <c r="Q8" s="23">
        <v>0</v>
      </c>
      <c r="R8" s="24">
        <v>0</v>
      </c>
    </row>
    <row r="9" spans="1:18" ht="30" customHeight="1" thickBot="1">
      <c r="A9" s="25" t="s">
        <v>113</v>
      </c>
      <c r="B9" s="145" t="s">
        <v>592</v>
      </c>
      <c r="C9" s="26" t="s">
        <v>593</v>
      </c>
      <c r="D9" s="100" t="s">
        <v>594</v>
      </c>
      <c r="E9" s="27" t="s">
        <v>52</v>
      </c>
      <c r="F9" s="27" t="s">
        <v>53</v>
      </c>
      <c r="G9" s="27" t="s">
        <v>50</v>
      </c>
      <c r="H9" s="100" t="s">
        <v>579</v>
      </c>
      <c r="I9" s="218" t="s">
        <v>37</v>
      </c>
      <c r="J9" s="27">
        <v>1</v>
      </c>
      <c r="K9" s="68">
        <v>336637.59</v>
      </c>
      <c r="L9" s="29">
        <v>414078.75</v>
      </c>
      <c r="M9" s="32">
        <f>(L9-K9)</f>
        <v>77441.15999999997</v>
      </c>
      <c r="N9" s="30">
        <f>M9/L9*100%</f>
        <v>0.18702036750255832</v>
      </c>
      <c r="O9" s="27">
        <v>32</v>
      </c>
      <c r="P9" s="27">
        <v>0</v>
      </c>
      <c r="Q9" s="27">
        <v>0</v>
      </c>
      <c r="R9" s="31">
        <v>0</v>
      </c>
    </row>
    <row r="10" spans="1:18" ht="30" customHeight="1" thickBot="1">
      <c r="A10" s="25" t="s">
        <v>122</v>
      </c>
      <c r="B10" s="145" t="s">
        <v>592</v>
      </c>
      <c r="C10" s="26" t="s">
        <v>654</v>
      </c>
      <c r="D10" s="100" t="s">
        <v>655</v>
      </c>
      <c r="E10" s="27" t="s">
        <v>52</v>
      </c>
      <c r="F10" s="27" t="s">
        <v>53</v>
      </c>
      <c r="G10" s="27" t="s">
        <v>50</v>
      </c>
      <c r="H10" s="100" t="s">
        <v>579</v>
      </c>
      <c r="I10" s="218" t="s">
        <v>37</v>
      </c>
      <c r="J10" s="27">
        <v>1</v>
      </c>
      <c r="K10" s="68">
        <v>201412.93</v>
      </c>
      <c r="L10" s="29">
        <v>243546.84</v>
      </c>
      <c r="M10" s="32">
        <f>(L10-K10)</f>
        <v>42133.91</v>
      </c>
      <c r="N10" s="30">
        <f>M10/L10*100%</f>
        <v>0.17300125922389303</v>
      </c>
      <c r="O10" s="27">
        <v>30</v>
      </c>
      <c r="P10" s="27">
        <v>0</v>
      </c>
      <c r="Q10" s="27">
        <v>0</v>
      </c>
      <c r="R10" s="31">
        <v>0</v>
      </c>
    </row>
    <row r="11" spans="1:18" ht="30" customHeight="1" thickBot="1">
      <c r="A11" s="25" t="s">
        <v>170</v>
      </c>
      <c r="B11" s="145" t="s">
        <v>683</v>
      </c>
      <c r="C11" s="26" t="s">
        <v>703</v>
      </c>
      <c r="D11" s="100" t="s">
        <v>704</v>
      </c>
      <c r="E11" s="23" t="s">
        <v>52</v>
      </c>
      <c r="F11" s="23" t="s">
        <v>53</v>
      </c>
      <c r="G11" s="23" t="s">
        <v>50</v>
      </c>
      <c r="H11" s="100" t="s">
        <v>705</v>
      </c>
      <c r="I11" s="218" t="s">
        <v>37</v>
      </c>
      <c r="J11" s="27">
        <v>1</v>
      </c>
      <c r="K11" s="68">
        <v>128043.54</v>
      </c>
      <c r="L11" s="29">
        <v>151571.19</v>
      </c>
      <c r="M11" s="32">
        <f>(L11-K11)</f>
        <v>23527.65000000001</v>
      </c>
      <c r="N11" s="30">
        <f>M11/L11*100%</f>
        <v>0.15522507938348976</v>
      </c>
      <c r="O11" s="27">
        <v>25</v>
      </c>
      <c r="P11" s="27">
        <v>0</v>
      </c>
      <c r="Q11" s="27">
        <v>0</v>
      </c>
      <c r="R11" s="31">
        <v>0</v>
      </c>
    </row>
    <row r="12" spans="1:18" ht="30" customHeight="1">
      <c r="A12" s="25" t="s">
        <v>199</v>
      </c>
      <c r="B12" s="145" t="s">
        <v>746</v>
      </c>
      <c r="C12" s="26" t="s">
        <v>809</v>
      </c>
      <c r="D12" s="28" t="s">
        <v>810</v>
      </c>
      <c r="E12" s="547" t="s">
        <v>52</v>
      </c>
      <c r="F12" s="547" t="s">
        <v>53</v>
      </c>
      <c r="G12" s="547" t="s">
        <v>50</v>
      </c>
      <c r="H12" s="100" t="s">
        <v>705</v>
      </c>
      <c r="I12" s="218" t="s">
        <v>37</v>
      </c>
      <c r="J12" s="27">
        <v>1</v>
      </c>
      <c r="K12" s="68">
        <v>146317.24</v>
      </c>
      <c r="L12" s="29">
        <v>177614.07</v>
      </c>
      <c r="M12" s="32">
        <f>(L12-K12)</f>
        <v>31296.830000000016</v>
      </c>
      <c r="N12" s="30">
        <f>M12/L12*100%</f>
        <v>0.17620693000278645</v>
      </c>
      <c r="O12" s="27">
        <v>25</v>
      </c>
      <c r="P12" s="27">
        <v>0</v>
      </c>
      <c r="Q12" s="27">
        <v>0</v>
      </c>
      <c r="R12" s="31">
        <v>0</v>
      </c>
    </row>
    <row r="13" spans="1:18" ht="30" customHeight="1">
      <c r="A13" s="25" t="s">
        <v>209</v>
      </c>
      <c r="B13" s="145" t="s">
        <v>840</v>
      </c>
      <c r="C13" s="26" t="s">
        <v>841</v>
      </c>
      <c r="D13" s="100" t="s">
        <v>842</v>
      </c>
      <c r="E13" s="27" t="s">
        <v>52</v>
      </c>
      <c r="F13" s="27" t="s">
        <v>53</v>
      </c>
      <c r="G13" s="27" t="s">
        <v>50</v>
      </c>
      <c r="H13" s="100" t="s">
        <v>434</v>
      </c>
      <c r="I13" s="27" t="s">
        <v>37</v>
      </c>
      <c r="J13" s="97" t="s">
        <v>22</v>
      </c>
      <c r="K13" s="68"/>
      <c r="L13" s="97"/>
      <c r="M13" s="97"/>
      <c r="N13" s="97"/>
      <c r="O13" s="27">
        <v>61</v>
      </c>
      <c r="P13" s="27">
        <v>1</v>
      </c>
      <c r="Q13" s="27">
        <v>0</v>
      </c>
      <c r="R13" s="31">
        <v>0</v>
      </c>
    </row>
    <row r="14" spans="1:18" ht="30" customHeight="1">
      <c r="A14" s="25" t="s">
        <v>214</v>
      </c>
      <c r="B14" s="145" t="s">
        <v>837</v>
      </c>
      <c r="C14" s="26" t="s">
        <v>844</v>
      </c>
      <c r="D14" s="28" t="s">
        <v>843</v>
      </c>
      <c r="E14" s="27" t="s">
        <v>52</v>
      </c>
      <c r="F14" s="27" t="s">
        <v>53</v>
      </c>
      <c r="G14" s="27" t="s">
        <v>50</v>
      </c>
      <c r="H14" s="100" t="s">
        <v>579</v>
      </c>
      <c r="I14" s="27" t="s">
        <v>37</v>
      </c>
      <c r="J14" s="27">
        <v>1</v>
      </c>
      <c r="K14" s="68">
        <v>509708.07</v>
      </c>
      <c r="L14" s="29">
        <v>647716.08</v>
      </c>
      <c r="M14" s="32">
        <f>(L14-K14)</f>
        <v>138008.00999999995</v>
      </c>
      <c r="N14" s="30">
        <f>M14/L14*100%</f>
        <v>0.21306867972152238</v>
      </c>
      <c r="O14" s="27">
        <v>27</v>
      </c>
      <c r="P14" s="27">
        <v>0</v>
      </c>
      <c r="Q14" s="27">
        <v>0</v>
      </c>
      <c r="R14" s="31">
        <v>1</v>
      </c>
    </row>
    <row r="15" spans="1:18" ht="30" customHeight="1">
      <c r="A15" s="25" t="s">
        <v>226</v>
      </c>
      <c r="B15" s="145" t="s">
        <v>1044</v>
      </c>
      <c r="C15" s="26" t="s">
        <v>1219</v>
      </c>
      <c r="D15" s="28" t="s">
        <v>1086</v>
      </c>
      <c r="E15" s="27" t="s">
        <v>52</v>
      </c>
      <c r="F15" s="27" t="s">
        <v>53</v>
      </c>
      <c r="G15" s="27" t="s">
        <v>50</v>
      </c>
      <c r="H15" s="100" t="s">
        <v>705</v>
      </c>
      <c r="I15" s="27" t="s">
        <v>37</v>
      </c>
      <c r="J15" s="27">
        <v>1</v>
      </c>
      <c r="K15" s="68">
        <v>260805.31</v>
      </c>
      <c r="L15" s="29">
        <v>331444.17</v>
      </c>
      <c r="M15" s="32">
        <f>(L15-K15)</f>
        <v>70638.85999999999</v>
      </c>
      <c r="N15" s="30">
        <f>M15/L15*100%</f>
        <v>0.2131244607500563</v>
      </c>
      <c r="O15" s="27">
        <v>23</v>
      </c>
      <c r="P15" s="27">
        <v>0</v>
      </c>
      <c r="Q15" s="27">
        <v>0</v>
      </c>
      <c r="R15" s="31">
        <v>0</v>
      </c>
    </row>
    <row r="16" spans="1:18" ht="30" customHeight="1">
      <c r="A16" s="25" t="s">
        <v>265</v>
      </c>
      <c r="B16" s="145" t="s">
        <v>1087</v>
      </c>
      <c r="C16" s="26" t="s">
        <v>841</v>
      </c>
      <c r="D16" s="28" t="s">
        <v>987</v>
      </c>
      <c r="E16" s="27" t="s">
        <v>52</v>
      </c>
      <c r="F16" s="27" t="s">
        <v>53</v>
      </c>
      <c r="G16" s="27" t="s">
        <v>50</v>
      </c>
      <c r="H16" s="28" t="s">
        <v>988</v>
      </c>
      <c r="I16" s="27" t="s">
        <v>37</v>
      </c>
      <c r="J16" s="27">
        <v>1</v>
      </c>
      <c r="K16" s="68">
        <v>1954108.64</v>
      </c>
      <c r="L16" s="68">
        <v>1963889.23</v>
      </c>
      <c r="M16" s="32">
        <f>(L16-K16)</f>
        <v>9780.590000000084</v>
      </c>
      <c r="N16" s="30">
        <f>M16/L16*100%</f>
        <v>0.004980214693677038</v>
      </c>
      <c r="O16" s="27">
        <v>34</v>
      </c>
      <c r="P16" s="27">
        <v>0</v>
      </c>
      <c r="Q16" s="27">
        <v>0</v>
      </c>
      <c r="R16" s="31">
        <v>0</v>
      </c>
    </row>
    <row r="17" spans="1:18" ht="30" customHeight="1">
      <c r="A17" s="25" t="s">
        <v>220</v>
      </c>
      <c r="B17" s="145" t="s">
        <v>930</v>
      </c>
      <c r="C17" s="26" t="s">
        <v>1220</v>
      </c>
      <c r="D17" s="859" t="s">
        <v>1088</v>
      </c>
      <c r="E17" s="27" t="s">
        <v>52</v>
      </c>
      <c r="F17" s="27" t="s">
        <v>53</v>
      </c>
      <c r="G17" s="27" t="s">
        <v>50</v>
      </c>
      <c r="H17" s="100" t="s">
        <v>1271</v>
      </c>
      <c r="I17" s="27" t="s">
        <v>37</v>
      </c>
      <c r="J17" s="27">
        <v>1</v>
      </c>
      <c r="K17" s="68">
        <v>595459.28</v>
      </c>
      <c r="L17" s="29">
        <v>870544.57</v>
      </c>
      <c r="M17" s="32">
        <f>(L17-K17)</f>
        <v>275085.2899999999</v>
      </c>
      <c r="N17" s="30">
        <f>M17/L17*100%</f>
        <v>0.31599219555180263</v>
      </c>
      <c r="O17" s="27">
        <v>58</v>
      </c>
      <c r="P17" s="27">
        <v>0</v>
      </c>
      <c r="Q17" s="27">
        <v>1</v>
      </c>
      <c r="R17" s="31">
        <v>1</v>
      </c>
    </row>
    <row r="18" spans="1:18" ht="30" customHeight="1">
      <c r="A18" s="25" t="s">
        <v>231</v>
      </c>
      <c r="B18" s="860">
        <v>43377</v>
      </c>
      <c r="C18" s="26" t="s">
        <v>1048</v>
      </c>
      <c r="D18" s="28" t="s">
        <v>1049</v>
      </c>
      <c r="E18" s="27" t="s">
        <v>52</v>
      </c>
      <c r="F18" s="27" t="s">
        <v>53</v>
      </c>
      <c r="G18" s="27" t="s">
        <v>50</v>
      </c>
      <c r="H18" s="28" t="s">
        <v>1050</v>
      </c>
      <c r="I18" s="27" t="s">
        <v>37</v>
      </c>
      <c r="J18" s="27">
        <v>1</v>
      </c>
      <c r="K18" s="68">
        <v>919891.38</v>
      </c>
      <c r="L18" s="988">
        <v>1159464.79</v>
      </c>
      <c r="M18" s="32">
        <f>(L18-K18)</f>
        <v>239573.41000000003</v>
      </c>
      <c r="N18" s="30">
        <f>M18/L18*100%</f>
        <v>0.20662413560656726</v>
      </c>
      <c r="O18" s="27">
        <v>28</v>
      </c>
      <c r="P18" s="27">
        <v>0</v>
      </c>
      <c r="Q18" s="27">
        <v>0</v>
      </c>
      <c r="R18" s="31">
        <v>0</v>
      </c>
    </row>
    <row r="19" spans="1:18" ht="30" customHeight="1">
      <c r="A19" s="25" t="s">
        <v>276</v>
      </c>
      <c r="B19" s="145" t="s">
        <v>1218</v>
      </c>
      <c r="C19" s="26" t="s">
        <v>1221</v>
      </c>
      <c r="D19" s="28" t="s">
        <v>1222</v>
      </c>
      <c r="E19" s="27" t="s">
        <v>52</v>
      </c>
      <c r="F19" s="27" t="s">
        <v>53</v>
      </c>
      <c r="G19" s="27" t="s">
        <v>256</v>
      </c>
      <c r="H19" s="100" t="s">
        <v>257</v>
      </c>
      <c r="I19" s="27" t="s">
        <v>37</v>
      </c>
      <c r="J19" s="27">
        <v>1</v>
      </c>
      <c r="K19" s="68"/>
      <c r="L19" s="97"/>
      <c r="M19" s="97"/>
      <c r="N19" s="97"/>
      <c r="O19" s="27"/>
      <c r="P19" s="27"/>
      <c r="Q19" s="27"/>
      <c r="R19" s="31">
        <v>1</v>
      </c>
    </row>
    <row r="20" spans="1:18" ht="30" customHeight="1">
      <c r="A20" s="27" t="s">
        <v>286</v>
      </c>
      <c r="B20" s="145" t="s">
        <v>1073</v>
      </c>
      <c r="C20" s="26" t="s">
        <v>1103</v>
      </c>
      <c r="D20" s="28" t="s">
        <v>1104</v>
      </c>
      <c r="E20" s="27" t="s">
        <v>52</v>
      </c>
      <c r="F20" s="27" t="s">
        <v>53</v>
      </c>
      <c r="G20" s="27" t="s">
        <v>50</v>
      </c>
      <c r="H20" s="100" t="s">
        <v>705</v>
      </c>
      <c r="I20" s="27" t="s">
        <v>37</v>
      </c>
      <c r="J20" s="27">
        <v>1</v>
      </c>
      <c r="K20" s="68">
        <v>165391.37</v>
      </c>
      <c r="L20" s="988">
        <v>215374.63</v>
      </c>
      <c r="M20" s="32">
        <f>(L20-K20)</f>
        <v>49983.26000000001</v>
      </c>
      <c r="N20" s="30">
        <f>M20/L20*100%</f>
        <v>0.23207589491854266</v>
      </c>
      <c r="O20" s="27">
        <v>22</v>
      </c>
      <c r="P20" s="27">
        <v>0</v>
      </c>
      <c r="Q20" s="27">
        <v>0</v>
      </c>
      <c r="R20" s="31">
        <v>0</v>
      </c>
    </row>
    <row r="21" spans="1:18" ht="30" customHeight="1">
      <c r="A21" s="145" t="s">
        <v>280</v>
      </c>
      <c r="B21" s="145" t="s">
        <v>1268</v>
      </c>
      <c r="C21" s="26" t="s">
        <v>1269</v>
      </c>
      <c r="D21" s="28" t="s">
        <v>1270</v>
      </c>
      <c r="E21" s="27" t="s">
        <v>52</v>
      </c>
      <c r="F21" s="27" t="s">
        <v>53</v>
      </c>
      <c r="G21" s="27" t="s">
        <v>50</v>
      </c>
      <c r="H21" s="100" t="s">
        <v>579</v>
      </c>
      <c r="I21" s="27" t="s">
        <v>37</v>
      </c>
      <c r="J21" s="27">
        <v>1</v>
      </c>
      <c r="K21" s="68">
        <v>1167900.2</v>
      </c>
      <c r="L21" s="29">
        <v>1413958.35</v>
      </c>
      <c r="M21" s="32">
        <f>(L21-K21)</f>
        <v>246058.15000000014</v>
      </c>
      <c r="N21" s="30">
        <f>M21/L21*100%</f>
        <v>0.1740207906406862</v>
      </c>
      <c r="O21" s="27">
        <v>30</v>
      </c>
      <c r="P21" s="27">
        <v>0</v>
      </c>
      <c r="Q21" s="27">
        <v>0</v>
      </c>
      <c r="R21" s="31">
        <v>0</v>
      </c>
    </row>
    <row r="22" spans="1:18" ht="30" customHeight="1">
      <c r="A22" s="27" t="s">
        <v>315</v>
      </c>
      <c r="B22" s="1022">
        <v>43420</v>
      </c>
      <c r="C22" s="28" t="s">
        <v>1265</v>
      </c>
      <c r="D22" s="28" t="s">
        <v>1266</v>
      </c>
      <c r="E22" s="27" t="s">
        <v>52</v>
      </c>
      <c r="F22" s="27" t="s">
        <v>53</v>
      </c>
      <c r="G22" s="27" t="s">
        <v>50</v>
      </c>
      <c r="H22" s="28" t="s">
        <v>1267</v>
      </c>
      <c r="I22" s="27" t="s">
        <v>37</v>
      </c>
      <c r="J22" s="27">
        <v>1</v>
      </c>
      <c r="K22" s="68">
        <v>396197.43</v>
      </c>
      <c r="L22" s="988">
        <v>498361.55</v>
      </c>
      <c r="M22" s="32">
        <f>(L22-K22)</f>
        <v>102164.12</v>
      </c>
      <c r="N22" s="30">
        <f>M22/L22*100%</f>
        <v>0.20500000451479453</v>
      </c>
      <c r="O22" s="27">
        <v>28</v>
      </c>
      <c r="P22" s="27">
        <v>0</v>
      </c>
      <c r="Q22" s="27">
        <v>0</v>
      </c>
      <c r="R22" s="27">
        <v>0</v>
      </c>
    </row>
    <row r="23" spans="1:18" s="42" customFormat="1" ht="30" customHeight="1" thickBot="1">
      <c r="A23" s="1063" t="s">
        <v>5</v>
      </c>
      <c r="B23" s="1064"/>
      <c r="C23" s="1065"/>
      <c r="D23" s="1065"/>
      <c r="E23" s="1065"/>
      <c r="F23" s="1065"/>
      <c r="G23" s="1065"/>
      <c r="H23" s="1065"/>
      <c r="I23" s="1065"/>
      <c r="J23" s="62">
        <f>SUM(J8:J21)</f>
        <v>13</v>
      </c>
      <c r="K23" s="101">
        <f>(K8+K9+K10+K11+K12+K13+K14+K15+K16+K17+K18+K19+K20+K21+K22)</f>
        <v>6963155.28</v>
      </c>
      <c r="L23" s="101">
        <f>(L8+L9+L10+L11+L12+L14+L15+L16+L17+L18+L19+L20+L21+L22)</f>
        <v>8304153.2299999995</v>
      </c>
      <c r="M23" s="61">
        <f>L23-K23</f>
        <v>1340997.9499999993</v>
      </c>
      <c r="N23" s="102">
        <f>M23/L23*100%</f>
        <v>0.16148521262293702</v>
      </c>
      <c r="O23" s="70">
        <f>SUM(O8:O17)</f>
        <v>341</v>
      </c>
      <c r="P23" s="70">
        <f>SUM(P8:P17)</f>
        <v>1</v>
      </c>
      <c r="Q23" s="70">
        <f>SUM(Q8:Q17)</f>
        <v>1</v>
      </c>
      <c r="R23" s="71">
        <f>SUM(R8:R17)</f>
        <v>2</v>
      </c>
    </row>
    <row r="24" spans="1:18" s="42" customFormat="1" ht="30" customHeight="1" thickBot="1">
      <c r="A24" s="1058" t="s">
        <v>21</v>
      </c>
      <c r="B24" s="1059"/>
      <c r="C24" s="1059"/>
      <c r="D24" s="1059"/>
      <c r="E24" s="1059"/>
      <c r="F24" s="1059"/>
      <c r="G24" s="1059"/>
      <c r="H24" s="1059"/>
      <c r="I24" s="1059"/>
      <c r="J24" s="1071"/>
      <c r="K24" s="1072">
        <f>M23</f>
        <v>1340997.9499999993</v>
      </c>
      <c r="L24" s="1073"/>
      <c r="M24" s="1054" t="s">
        <v>19</v>
      </c>
      <c r="N24" s="1055"/>
      <c r="O24" s="44">
        <f>O23/J23</f>
        <v>26.23076923076923</v>
      </c>
      <c r="P24" s="39">
        <f>P23/16</f>
        <v>0.0625</v>
      </c>
      <c r="Q24" s="39">
        <f>Q23/J23*100%</f>
        <v>0.07692307692307693</v>
      </c>
      <c r="R24" s="40">
        <f>R23/J23*100%</f>
        <v>0.15384615384615385</v>
      </c>
    </row>
    <row r="25" spans="1:13" s="42" customFormat="1" ht="30" customHeight="1" thickBot="1">
      <c r="A25" s="1054" t="s">
        <v>20</v>
      </c>
      <c r="B25" s="1060"/>
      <c r="C25" s="1060"/>
      <c r="D25" s="1060"/>
      <c r="E25" s="1060"/>
      <c r="F25" s="1060"/>
      <c r="G25" s="1060"/>
      <c r="H25" s="1060"/>
      <c r="I25" s="1060"/>
      <c r="J25" s="1055"/>
      <c r="K25" s="1069">
        <f>M23/L23*100%</f>
        <v>0.16148521262293702</v>
      </c>
      <c r="L25" s="1070"/>
      <c r="M25" s="33"/>
    </row>
    <row r="27" spans="1:9" ht="30" customHeight="1">
      <c r="A27" s="1066" t="s">
        <v>80</v>
      </c>
      <c r="B27" s="1066"/>
      <c r="C27" s="1066"/>
      <c r="D27" s="1066"/>
      <c r="E27" s="1066"/>
      <c r="F27" s="79"/>
      <c r="G27" s="35"/>
      <c r="H27" s="35"/>
      <c r="I27" s="6"/>
    </row>
    <row r="28" spans="1:9" ht="30" customHeight="1">
      <c r="A28" s="1066" t="s">
        <v>81</v>
      </c>
      <c r="B28" s="1066"/>
      <c r="C28" s="1066"/>
      <c r="D28" s="1066"/>
      <c r="E28" s="1066"/>
      <c r="F28" s="1066"/>
      <c r="G28" s="1066"/>
      <c r="H28" s="1066"/>
      <c r="I28" s="1066"/>
    </row>
    <row r="29" spans="1:9" ht="30" customHeight="1">
      <c r="A29" s="1066" t="s">
        <v>82</v>
      </c>
      <c r="B29" s="1066"/>
      <c r="C29" s="1066"/>
      <c r="D29" s="1066"/>
      <c r="E29" s="1066"/>
      <c r="F29" s="79"/>
      <c r="G29" s="35"/>
      <c r="H29" s="35"/>
      <c r="I29" s="8"/>
    </row>
    <row r="30" spans="1:9" ht="30" customHeight="1">
      <c r="A30" s="1066" t="s">
        <v>83</v>
      </c>
      <c r="B30" s="1066"/>
      <c r="C30" s="1066"/>
      <c r="D30" s="1066"/>
      <c r="E30" s="1066"/>
      <c r="F30" s="79"/>
      <c r="G30" s="35"/>
      <c r="H30" s="35"/>
      <c r="I30" s="8"/>
    </row>
    <row r="31" spans="1:9" ht="30" customHeight="1">
      <c r="A31" s="1066" t="s">
        <v>84</v>
      </c>
      <c r="B31" s="1066"/>
      <c r="C31" s="1066"/>
      <c r="D31" s="1066"/>
      <c r="E31" s="1066"/>
      <c r="F31" s="79"/>
      <c r="G31" s="35"/>
      <c r="H31" s="35"/>
      <c r="I31" s="8"/>
    </row>
    <row r="32" spans="1:9" ht="30" customHeight="1">
      <c r="A32" s="1066" t="s">
        <v>85</v>
      </c>
      <c r="B32" s="1066"/>
      <c r="C32" s="1066"/>
      <c r="D32" s="1066"/>
      <c r="E32" s="1066"/>
      <c r="F32" s="79"/>
      <c r="G32" s="35"/>
      <c r="H32" s="35"/>
      <c r="I32" s="9"/>
    </row>
    <row r="33" spans="1:9" ht="30" customHeight="1">
      <c r="A33" s="1066" t="s">
        <v>86</v>
      </c>
      <c r="B33" s="1066"/>
      <c r="C33" s="1066"/>
      <c r="D33" s="1066"/>
      <c r="E33" s="1066"/>
      <c r="F33" s="1066"/>
      <c r="G33" s="35"/>
      <c r="H33" s="35"/>
      <c r="I33" s="1"/>
    </row>
    <row r="34" spans="1:9" ht="30" customHeight="1">
      <c r="A34" s="1066" t="s">
        <v>87</v>
      </c>
      <c r="B34" s="1066"/>
      <c r="C34" s="1066"/>
      <c r="D34" s="1066"/>
      <c r="E34" s="1066"/>
      <c r="F34" s="79"/>
      <c r="G34" s="35"/>
      <c r="H34" s="35"/>
      <c r="I34" s="1"/>
    </row>
    <row r="35" spans="5:9" ht="30" customHeight="1">
      <c r="E35" s="173"/>
      <c r="F35" s="79"/>
      <c r="G35" s="35"/>
      <c r="H35" s="35"/>
      <c r="I35" s="1"/>
    </row>
    <row r="36" spans="1:9" ht="30" customHeight="1">
      <c r="A36" s="1067" t="s">
        <v>88</v>
      </c>
      <c r="B36" s="1067"/>
      <c r="C36" s="1067"/>
      <c r="D36" s="1067"/>
      <c r="E36" s="1067"/>
      <c r="F36" s="79"/>
      <c r="G36" s="35"/>
      <c r="H36" s="35"/>
      <c r="I36" s="1"/>
    </row>
  </sheetData>
  <sheetProtection/>
  <mergeCells count="19">
    <mergeCell ref="A32:E32"/>
    <mergeCell ref="A34:E34"/>
    <mergeCell ref="A33:F33"/>
    <mergeCell ref="A36:E36"/>
    <mergeCell ref="A27:E27"/>
    <mergeCell ref="A28:I28"/>
    <mergeCell ref="A30:E30"/>
    <mergeCell ref="A29:E29"/>
    <mergeCell ref="A31:E31"/>
    <mergeCell ref="M24:N24"/>
    <mergeCell ref="A1:R1"/>
    <mergeCell ref="A2:R2"/>
    <mergeCell ref="A3:R3"/>
    <mergeCell ref="A4:R4"/>
    <mergeCell ref="A25:J25"/>
    <mergeCell ref="K25:L25"/>
    <mergeCell ref="A23:I23"/>
    <mergeCell ref="A24:J24"/>
    <mergeCell ref="K24:L24"/>
  </mergeCells>
  <hyperlinks>
    <hyperlink ref="C15" r:id="rId1" tooltip="00677.000.255/2018" display="http://sistemas.mp.rs.gov.br/sga-web/pedidoCompra/pedidoCompra-resumo.xhtml?procedimentoId=00677.000.255%2F2018&amp;viewRetorno=%2Ftarefas%2Findex.xhtml"/>
  </hyperlinks>
  <printOptions horizontalCentered="1"/>
  <pageMargins left="0.5905511811023623" right="0.5905511811023623" top="1.968503937007874" bottom="0.7874015748031497" header="0.5118110236220472" footer="0.5118110236220472"/>
  <pageSetup fitToHeight="1" fitToWidth="1" horizontalDpi="600" verticalDpi="600" orientation="landscape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zoomScalePageLayoutView="0" workbookViewId="0" topLeftCell="E1">
      <selection activeCell="O16" sqref="O16"/>
    </sheetView>
  </sheetViews>
  <sheetFormatPr defaultColWidth="9.140625" defaultRowHeight="30" customHeight="1"/>
  <cols>
    <col min="1" max="1" width="16.8515625" style="34" bestFit="1" customWidth="1"/>
    <col min="2" max="2" width="18.8515625" style="34" bestFit="1" customWidth="1"/>
    <col min="3" max="3" width="21.28125" style="34" bestFit="1" customWidth="1"/>
    <col min="4" max="4" width="60.140625" style="34" customWidth="1"/>
    <col min="5" max="5" width="21.8515625" style="34" customWidth="1"/>
    <col min="6" max="7" width="17.8515625" style="34" customWidth="1"/>
    <col min="8" max="8" width="39.28125" style="34" customWidth="1"/>
    <col min="9" max="9" width="15.421875" style="34" bestFit="1" customWidth="1"/>
    <col min="10" max="10" width="17.421875" style="34" bestFit="1" customWidth="1"/>
    <col min="11" max="11" width="22.00390625" style="34" bestFit="1" customWidth="1"/>
    <col min="12" max="12" width="19.00390625" style="34" bestFit="1" customWidth="1"/>
    <col min="13" max="13" width="38.421875" style="38" customWidth="1"/>
    <col min="14" max="14" width="12.7109375" style="34" bestFit="1" customWidth="1"/>
    <col min="15" max="15" width="13.8515625" style="34" bestFit="1" customWidth="1"/>
    <col min="16" max="16" width="17.8515625" style="34" bestFit="1" customWidth="1"/>
    <col min="17" max="17" width="12.7109375" style="34" bestFit="1" customWidth="1"/>
    <col min="18" max="18" width="23.57421875" style="34" bestFit="1" customWidth="1"/>
    <col min="19" max="16384" width="9.140625" style="34" customWidth="1"/>
  </cols>
  <sheetData>
    <row r="1" spans="1:18" ht="30" customHeight="1">
      <c r="A1" s="1051" t="s">
        <v>16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</row>
    <row r="2" spans="1:18" ht="30" customHeight="1">
      <c r="A2" s="1051" t="s">
        <v>17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</row>
    <row r="3" spans="1:18" ht="30" customHeight="1">
      <c r="A3" s="1052" t="s">
        <v>109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</row>
    <row r="4" spans="1:18" ht="30" customHeight="1">
      <c r="A4" s="1068" t="s">
        <v>25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</row>
    <row r="5" spans="1:14" ht="30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5"/>
    </row>
    <row r="6" spans="1:18" s="16" customFormat="1" ht="28.5">
      <c r="A6" s="146" t="s">
        <v>31</v>
      </c>
      <c r="B6" s="147" t="s">
        <v>39</v>
      </c>
      <c r="C6" s="148" t="s">
        <v>40</v>
      </c>
      <c r="D6" s="148" t="s">
        <v>1</v>
      </c>
      <c r="E6" s="148" t="s">
        <v>41</v>
      </c>
      <c r="F6" s="148" t="s">
        <v>42</v>
      </c>
      <c r="G6" s="148" t="s">
        <v>43</v>
      </c>
      <c r="H6" s="141" t="s">
        <v>104</v>
      </c>
      <c r="I6" s="17" t="s">
        <v>2</v>
      </c>
      <c r="J6" s="17" t="s">
        <v>13</v>
      </c>
      <c r="K6" s="18" t="s">
        <v>4</v>
      </c>
      <c r="L6" s="18" t="s">
        <v>3</v>
      </c>
      <c r="M6" s="18" t="s">
        <v>0</v>
      </c>
      <c r="N6" s="18" t="s">
        <v>7</v>
      </c>
      <c r="O6" s="19" t="s">
        <v>8</v>
      </c>
      <c r="P6" s="19" t="s">
        <v>9</v>
      </c>
      <c r="Q6" s="19" t="s">
        <v>11</v>
      </c>
      <c r="R6" s="245" t="s">
        <v>10</v>
      </c>
    </row>
    <row r="7" spans="1:18" s="16" customFormat="1" ht="23.25" customHeight="1">
      <c r="A7" s="197"/>
      <c r="B7" s="197"/>
      <c r="C7" s="198"/>
      <c r="D7" s="198"/>
      <c r="E7" s="198"/>
      <c r="F7" s="198"/>
      <c r="G7" s="198"/>
      <c r="H7" s="198"/>
      <c r="I7" s="199"/>
      <c r="J7" s="199"/>
      <c r="K7" s="200"/>
      <c r="L7" s="200"/>
      <c r="M7" s="200"/>
      <c r="N7" s="200"/>
      <c r="O7" s="201"/>
      <c r="P7" s="201"/>
      <c r="Q7" s="201"/>
      <c r="R7" s="246"/>
    </row>
    <row r="8" spans="1:18" s="4" customFormat="1" ht="25.5" customHeight="1" thickBot="1">
      <c r="A8" s="193" t="s">
        <v>90</v>
      </c>
      <c r="B8" s="193" t="s">
        <v>91</v>
      </c>
      <c r="C8" s="193" t="s">
        <v>92</v>
      </c>
      <c r="D8" s="193" t="s">
        <v>93</v>
      </c>
      <c r="E8" s="193" t="s">
        <v>94</v>
      </c>
      <c r="F8" s="193" t="s">
        <v>95</v>
      </c>
      <c r="G8" s="193" t="s">
        <v>96</v>
      </c>
      <c r="H8" s="193" t="s">
        <v>97</v>
      </c>
      <c r="I8" s="192"/>
      <c r="J8" s="194"/>
      <c r="K8" s="195"/>
      <c r="L8" s="195"/>
      <c r="M8" s="195"/>
      <c r="N8" s="195"/>
      <c r="O8" s="195"/>
      <c r="P8" s="195"/>
      <c r="Q8" s="195"/>
      <c r="R8" s="196"/>
    </row>
    <row r="9" spans="1:18" s="37" customFormat="1" ht="62.25" customHeight="1" thickBot="1">
      <c r="A9" s="126" t="s">
        <v>107</v>
      </c>
      <c r="B9" s="126" t="s">
        <v>258</v>
      </c>
      <c r="C9" s="11" t="s">
        <v>259</v>
      </c>
      <c r="D9" s="11" t="s">
        <v>260</v>
      </c>
      <c r="E9" s="11" t="s">
        <v>79</v>
      </c>
      <c r="F9" s="11" t="s">
        <v>89</v>
      </c>
      <c r="G9" s="11" t="s">
        <v>50</v>
      </c>
      <c r="H9" s="11" t="s">
        <v>711</v>
      </c>
      <c r="I9" s="12" t="s">
        <v>37</v>
      </c>
      <c r="J9" s="12">
        <v>1</v>
      </c>
      <c r="K9" s="13">
        <v>11454180</v>
      </c>
      <c r="L9" s="13">
        <v>13809675</v>
      </c>
      <c r="M9" s="219">
        <f>(L9-K9)</f>
        <v>2355495</v>
      </c>
      <c r="N9" s="220">
        <f>M9/L9*100%</f>
        <v>0.17056846015565175</v>
      </c>
      <c r="O9" s="292">
        <v>90</v>
      </c>
      <c r="P9" s="292">
        <v>2</v>
      </c>
      <c r="Q9" s="292">
        <v>6</v>
      </c>
      <c r="R9" s="12">
        <v>0</v>
      </c>
    </row>
    <row r="10" spans="1:18" s="37" customFormat="1" ht="38.25" customHeight="1" thickBot="1">
      <c r="A10" s="126" t="s">
        <v>113</v>
      </c>
      <c r="B10" s="126" t="s">
        <v>1224</v>
      </c>
      <c r="C10" s="11" t="s">
        <v>1225</v>
      </c>
      <c r="D10" s="11" t="s">
        <v>1223</v>
      </c>
      <c r="E10" s="11" t="s">
        <v>79</v>
      </c>
      <c r="F10" s="11" t="s">
        <v>89</v>
      </c>
      <c r="G10" s="11" t="s">
        <v>1287</v>
      </c>
      <c r="H10" s="1049" t="s">
        <v>1288</v>
      </c>
      <c r="I10" s="12" t="s">
        <v>37</v>
      </c>
      <c r="J10" s="12">
        <v>1</v>
      </c>
      <c r="K10" s="13">
        <v>6899360</v>
      </c>
      <c r="L10" s="13">
        <v>8213091.72</v>
      </c>
      <c r="M10" s="219">
        <f>(L10-K10)</f>
        <v>1313731.7199999997</v>
      </c>
      <c r="N10" s="220">
        <f>M10/L10*100%</f>
        <v>0.15995580772596069</v>
      </c>
      <c r="O10" s="12">
        <v>50</v>
      </c>
      <c r="P10" s="12">
        <v>0</v>
      </c>
      <c r="Q10" s="12">
        <v>3</v>
      </c>
      <c r="R10" s="12">
        <v>0</v>
      </c>
    </row>
    <row r="11" spans="1:18" s="48" customFormat="1" ht="30" customHeight="1">
      <c r="A11" s="1077" t="s">
        <v>5</v>
      </c>
      <c r="B11" s="1071"/>
      <c r="C11" s="1078"/>
      <c r="D11" s="1078"/>
      <c r="E11" s="1078"/>
      <c r="F11" s="1078"/>
      <c r="G11" s="1078"/>
      <c r="H11" s="1078"/>
      <c r="I11" s="1078"/>
      <c r="J11" s="45">
        <f>SUM(J9:J10)</f>
        <v>2</v>
      </c>
      <c r="K11" s="46">
        <f>SUM(K9:K10)</f>
        <v>18353540</v>
      </c>
      <c r="L11" s="46">
        <f>SUM(L9:L10)</f>
        <v>22022766.72</v>
      </c>
      <c r="M11" s="46">
        <f>L11-K11</f>
        <v>3669226.719999999</v>
      </c>
      <c r="N11" s="47">
        <f>M11/L11*100%</f>
        <v>0.16661061558027523</v>
      </c>
      <c r="O11" s="45">
        <f>SUM(O9:O10)</f>
        <v>140</v>
      </c>
      <c r="P11" s="45">
        <f>SUM(P9:P10)</f>
        <v>2</v>
      </c>
      <c r="Q11" s="45">
        <f>SUM(Q9:Q10)</f>
        <v>9</v>
      </c>
      <c r="R11" s="45">
        <f>SUM(R9:R10)</f>
        <v>0</v>
      </c>
    </row>
    <row r="12" spans="1:18" s="48" customFormat="1" ht="30" customHeight="1" thickBot="1">
      <c r="A12" s="1079"/>
      <c r="B12" s="1080"/>
      <c r="C12" s="1081"/>
      <c r="D12" s="1081"/>
      <c r="E12" s="1081"/>
      <c r="F12" s="1081"/>
      <c r="G12" s="1081"/>
      <c r="H12" s="1081"/>
      <c r="I12" s="1081"/>
      <c r="J12" s="1081"/>
      <c r="K12" s="49"/>
      <c r="L12" s="49"/>
      <c r="M12" s="43" t="s">
        <v>19</v>
      </c>
      <c r="N12" s="39">
        <f>M11/L11*100%</f>
        <v>0.16661061558027523</v>
      </c>
      <c r="O12" s="50"/>
      <c r="P12" s="50">
        <f>P11/J11*100</f>
        <v>100</v>
      </c>
      <c r="Q12" s="39">
        <f>Q11/J11*100%</f>
        <v>4.5</v>
      </c>
      <c r="R12" s="39">
        <f>R11/J11*100%</f>
        <v>0</v>
      </c>
    </row>
    <row r="13" spans="1:18" s="48" customFormat="1" ht="30" customHeight="1">
      <c r="A13" s="1082" t="s">
        <v>21</v>
      </c>
      <c r="B13" s="1083"/>
      <c r="C13" s="1084"/>
      <c r="D13" s="1084"/>
      <c r="E13" s="1084"/>
      <c r="F13" s="1084"/>
      <c r="G13" s="1084"/>
      <c r="H13" s="1084"/>
      <c r="I13" s="1084"/>
      <c r="J13" s="1084"/>
      <c r="K13" s="1072">
        <f>M11</f>
        <v>3669226.719999999</v>
      </c>
      <c r="L13" s="1073"/>
      <c r="M13" s="51"/>
      <c r="N13" s="52"/>
      <c r="O13" s="52"/>
      <c r="P13" s="52"/>
      <c r="Q13" s="52"/>
      <c r="R13" s="52"/>
    </row>
    <row r="14" spans="1:18" s="48" customFormat="1" ht="30" customHeight="1" thickBot="1">
      <c r="A14" s="1074" t="s">
        <v>20</v>
      </c>
      <c r="B14" s="1075"/>
      <c r="C14" s="1076"/>
      <c r="D14" s="1076"/>
      <c r="E14" s="1076"/>
      <c r="F14" s="1076"/>
      <c r="G14" s="1076"/>
      <c r="H14" s="1076"/>
      <c r="I14" s="1076"/>
      <c r="J14" s="1076"/>
      <c r="K14" s="1069">
        <f>N11</f>
        <v>0.16661061558027523</v>
      </c>
      <c r="L14" s="1070"/>
      <c r="M14" s="51"/>
      <c r="N14" s="52"/>
      <c r="O14" s="52"/>
      <c r="P14" s="52"/>
      <c r="Q14" s="52"/>
      <c r="R14" s="52"/>
    </row>
    <row r="16" spans="1:6" ht="30" customHeight="1">
      <c r="A16" s="173" t="s">
        <v>80</v>
      </c>
      <c r="B16" s="79"/>
      <c r="C16" s="35"/>
      <c r="D16" s="35"/>
      <c r="E16" s="6"/>
      <c r="F16" s="6"/>
    </row>
    <row r="17" spans="1:6" ht="30" customHeight="1">
      <c r="A17" s="173" t="s">
        <v>81</v>
      </c>
      <c r="B17" s="79"/>
      <c r="C17" s="35"/>
      <c r="D17" s="35"/>
      <c r="E17" s="6"/>
      <c r="F17" s="1"/>
    </row>
    <row r="18" spans="1:6" ht="30" customHeight="1">
      <c r="A18" s="173" t="s">
        <v>82</v>
      </c>
      <c r="B18" s="79"/>
      <c r="C18" s="35"/>
      <c r="D18" s="35"/>
      <c r="E18" s="8"/>
      <c r="F18" s="8"/>
    </row>
    <row r="19" spans="1:6" ht="30" customHeight="1">
      <c r="A19" s="173" t="s">
        <v>83</v>
      </c>
      <c r="B19" s="79"/>
      <c r="C19" s="35"/>
      <c r="D19" s="35"/>
      <c r="E19" s="8"/>
      <c r="F19" s="8"/>
    </row>
    <row r="20" spans="1:6" ht="30" customHeight="1">
      <c r="A20" s="173" t="s">
        <v>84</v>
      </c>
      <c r="B20" s="79"/>
      <c r="C20" s="35"/>
      <c r="D20" s="35"/>
      <c r="E20" s="8"/>
      <c r="F20" s="8"/>
    </row>
    <row r="21" spans="1:6" ht="30" customHeight="1">
      <c r="A21" s="173" t="s">
        <v>85</v>
      </c>
      <c r="B21" s="79"/>
      <c r="C21" s="35"/>
      <c r="D21" s="35"/>
      <c r="E21" s="1"/>
      <c r="F21" s="9"/>
    </row>
    <row r="22" spans="1:6" ht="30" customHeight="1">
      <c r="A22" s="173" t="s">
        <v>86</v>
      </c>
      <c r="B22" s="79"/>
      <c r="C22" s="35"/>
      <c r="D22" s="35"/>
      <c r="E22" s="1"/>
      <c r="F22" s="1"/>
    </row>
    <row r="23" spans="1:6" ht="30" customHeight="1">
      <c r="A23" s="173" t="s">
        <v>87</v>
      </c>
      <c r="B23" s="79"/>
      <c r="C23" s="35"/>
      <c r="D23" s="35"/>
      <c r="E23" s="1"/>
      <c r="F23" s="1"/>
    </row>
    <row r="24" spans="1:6" ht="30" customHeight="1">
      <c r="A24" s="173"/>
      <c r="B24" s="79"/>
      <c r="C24" s="35"/>
      <c r="D24" s="35"/>
      <c r="E24" s="1"/>
      <c r="F24" s="1"/>
    </row>
    <row r="25" spans="1:6" ht="30" customHeight="1">
      <c r="A25" s="174" t="s">
        <v>88</v>
      </c>
      <c r="B25" s="79"/>
      <c r="C25" s="35"/>
      <c r="D25" s="35"/>
      <c r="E25" s="1"/>
      <c r="F25" s="1"/>
    </row>
  </sheetData>
  <sheetProtection/>
  <mergeCells count="10">
    <mergeCell ref="A14:J14"/>
    <mergeCell ref="K14:L14"/>
    <mergeCell ref="A1:R1"/>
    <mergeCell ref="A2:R2"/>
    <mergeCell ref="A3:R3"/>
    <mergeCell ref="A4:R4"/>
    <mergeCell ref="A11:I11"/>
    <mergeCell ref="A12:J12"/>
    <mergeCell ref="A13:J13"/>
    <mergeCell ref="K13:L13"/>
  </mergeCells>
  <printOptions horizontalCentered="1"/>
  <pageMargins left="0.3937007874015748" right="0.3937007874015748" top="2.1653543307086616" bottom="0.984251968503937" header="0.5118110236220472" footer="0.5118110236220472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5" zoomScaleNormal="75" zoomScaleSheetLayoutView="70" zoomScalePageLayoutView="0" workbookViewId="0" topLeftCell="A1">
      <selection activeCell="H18" sqref="H18"/>
    </sheetView>
  </sheetViews>
  <sheetFormatPr defaultColWidth="9.140625" defaultRowHeight="30" customHeight="1"/>
  <cols>
    <col min="1" max="1" width="16.8515625" style="34" bestFit="1" customWidth="1"/>
    <col min="2" max="2" width="18.8515625" style="34" bestFit="1" customWidth="1"/>
    <col min="3" max="3" width="22.8515625" style="53" customWidth="1"/>
    <col min="4" max="4" width="67.140625" style="53" bestFit="1" customWidth="1"/>
    <col min="5" max="5" width="24.28125" style="53" bestFit="1" customWidth="1"/>
    <col min="6" max="6" width="21.140625" style="53" bestFit="1" customWidth="1"/>
    <col min="7" max="7" width="13.8515625" style="53" customWidth="1"/>
    <col min="8" max="8" width="44.00390625" style="53" bestFit="1" customWidth="1"/>
    <col min="9" max="9" width="15.421875" style="53" bestFit="1" customWidth="1"/>
    <col min="10" max="10" width="24.00390625" style="53" bestFit="1" customWidth="1"/>
    <col min="11" max="11" width="18.57421875" style="34" bestFit="1" customWidth="1"/>
    <col min="12" max="12" width="18.28125" style="34" bestFit="1" customWidth="1"/>
    <col min="13" max="13" width="24.421875" style="34" customWidth="1"/>
    <col min="14" max="14" width="21.57421875" style="34" customWidth="1"/>
    <col min="15" max="15" width="11.57421875" style="34" customWidth="1"/>
    <col min="16" max="16" width="14.8515625" style="34" customWidth="1"/>
    <col min="17" max="17" width="19.421875" style="34" customWidth="1"/>
    <col min="18" max="18" width="18.57421875" style="34" bestFit="1" customWidth="1"/>
    <col min="19" max="16384" width="9.140625" style="34" customWidth="1"/>
  </cols>
  <sheetData>
    <row r="1" spans="1:18" ht="30" customHeight="1">
      <c r="A1" s="1051" t="s">
        <v>16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</row>
    <row r="2" spans="1:18" ht="30" customHeight="1">
      <c r="A2" s="1051" t="s">
        <v>17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</row>
    <row r="3" spans="1:18" ht="30" customHeight="1">
      <c r="A3" s="1051" t="s">
        <v>110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</row>
    <row r="4" spans="1:18" ht="30" customHeight="1">
      <c r="A4" s="1051" t="s">
        <v>25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</row>
    <row r="5" ht="30" customHeight="1" thickBot="1"/>
    <row r="6" spans="1:18" ht="57">
      <c r="A6" s="146" t="s">
        <v>31</v>
      </c>
      <c r="B6" s="147" t="s">
        <v>39</v>
      </c>
      <c r="C6" s="148" t="s">
        <v>40</v>
      </c>
      <c r="D6" s="148" t="s">
        <v>1</v>
      </c>
      <c r="E6" s="148" t="s">
        <v>41</v>
      </c>
      <c r="F6" s="148" t="s">
        <v>42</v>
      </c>
      <c r="G6" s="148" t="s">
        <v>43</v>
      </c>
      <c r="H6" s="141" t="s">
        <v>104</v>
      </c>
      <c r="I6" s="17" t="s">
        <v>2</v>
      </c>
      <c r="J6" s="17" t="s">
        <v>15</v>
      </c>
      <c r="K6" s="18" t="s">
        <v>18</v>
      </c>
      <c r="L6" s="18" t="s">
        <v>6</v>
      </c>
      <c r="M6" s="18" t="s">
        <v>0</v>
      </c>
      <c r="N6" s="18" t="s">
        <v>14</v>
      </c>
      <c r="O6" s="18" t="s">
        <v>8</v>
      </c>
      <c r="P6" s="18" t="s">
        <v>9</v>
      </c>
      <c r="Q6" s="18" t="s">
        <v>11</v>
      </c>
      <c r="R6" s="54" t="s">
        <v>10</v>
      </c>
    </row>
    <row r="7" spans="1:18" s="4" customFormat="1" ht="25.5" customHeight="1">
      <c r="A7" s="193" t="s">
        <v>90</v>
      </c>
      <c r="B7" s="193" t="s">
        <v>91</v>
      </c>
      <c r="C7" s="193" t="s">
        <v>92</v>
      </c>
      <c r="D7" s="193" t="s">
        <v>93</v>
      </c>
      <c r="E7" s="193" t="s">
        <v>94</v>
      </c>
      <c r="F7" s="193" t="s">
        <v>95</v>
      </c>
      <c r="G7" s="193" t="s">
        <v>96</v>
      </c>
      <c r="H7" s="193" t="s">
        <v>97</v>
      </c>
      <c r="I7" s="192"/>
      <c r="J7" s="194"/>
      <c r="K7" s="195"/>
      <c r="L7" s="195"/>
      <c r="M7" s="195"/>
      <c r="N7" s="195"/>
      <c r="O7" s="195"/>
      <c r="P7" s="195"/>
      <c r="Q7" s="195"/>
      <c r="R7" s="196"/>
    </row>
    <row r="8" spans="1:18" s="16" customFormat="1" ht="30" customHeight="1">
      <c r="A8" s="145" t="s">
        <v>309</v>
      </c>
      <c r="B8" s="145" t="s">
        <v>310</v>
      </c>
      <c r="C8" s="11" t="s">
        <v>311</v>
      </c>
      <c r="D8" s="100" t="s">
        <v>312</v>
      </c>
      <c r="E8" s="27" t="s">
        <v>313</v>
      </c>
      <c r="F8" s="100" t="s">
        <v>51</v>
      </c>
      <c r="G8" s="27" t="s">
        <v>47</v>
      </c>
      <c r="H8" s="28" t="s">
        <v>314</v>
      </c>
      <c r="I8" s="27" t="s">
        <v>100</v>
      </c>
      <c r="J8" s="27">
        <v>3</v>
      </c>
      <c r="K8" s="68" t="s">
        <v>22</v>
      </c>
      <c r="L8" s="68" t="s">
        <v>22</v>
      </c>
      <c r="M8" s="67" t="s">
        <v>22</v>
      </c>
      <c r="N8" s="67" t="s">
        <v>22</v>
      </c>
      <c r="O8" s="67" t="s">
        <v>22</v>
      </c>
      <c r="P8" s="67" t="s">
        <v>22</v>
      </c>
      <c r="Q8" s="210">
        <v>2</v>
      </c>
      <c r="R8" s="210">
        <v>2</v>
      </c>
    </row>
    <row r="9" spans="1:18" s="16" customFormat="1" ht="30" customHeight="1">
      <c r="A9" s="25" t="s">
        <v>107</v>
      </c>
      <c r="B9" s="145" t="s">
        <v>261</v>
      </c>
      <c r="C9" s="11" t="s">
        <v>262</v>
      </c>
      <c r="D9" s="100" t="s">
        <v>264</v>
      </c>
      <c r="E9" s="27" t="s">
        <v>99</v>
      </c>
      <c r="F9" s="100" t="s">
        <v>51</v>
      </c>
      <c r="G9" s="27" t="s">
        <v>256</v>
      </c>
      <c r="H9" s="28" t="s">
        <v>257</v>
      </c>
      <c r="I9" s="27" t="s">
        <v>100</v>
      </c>
      <c r="J9" s="27">
        <v>1</v>
      </c>
      <c r="K9" s="68"/>
      <c r="L9" s="69"/>
      <c r="M9" s="67" t="s">
        <v>22</v>
      </c>
      <c r="N9" s="67" t="s">
        <v>22</v>
      </c>
      <c r="O9" s="27"/>
      <c r="P9" s="27">
        <v>0</v>
      </c>
      <c r="Q9" s="27">
        <v>0</v>
      </c>
      <c r="R9" s="31">
        <v>0</v>
      </c>
    </row>
    <row r="10" spans="1:18" s="16" customFormat="1" ht="30" customHeight="1">
      <c r="A10" s="25" t="s">
        <v>113</v>
      </c>
      <c r="B10" s="145" t="s">
        <v>161</v>
      </c>
      <c r="C10" s="11" t="s">
        <v>263</v>
      </c>
      <c r="D10" s="100" t="s">
        <v>218</v>
      </c>
      <c r="E10" s="27" t="s">
        <v>99</v>
      </c>
      <c r="F10" s="100" t="s">
        <v>51</v>
      </c>
      <c r="G10" s="27" t="s">
        <v>47</v>
      </c>
      <c r="H10" s="28" t="s">
        <v>219</v>
      </c>
      <c r="I10" s="27" t="s">
        <v>100</v>
      </c>
      <c r="J10" s="27">
        <v>18</v>
      </c>
      <c r="K10" s="68">
        <v>31750</v>
      </c>
      <c r="L10" s="68">
        <v>33642.82</v>
      </c>
      <c r="M10" s="67">
        <f>L10-K10</f>
        <v>1892.8199999999997</v>
      </c>
      <c r="N10" s="14">
        <f>M10/L10</f>
        <v>0.05626222772050618</v>
      </c>
      <c r="O10" s="482">
        <v>22</v>
      </c>
      <c r="P10" s="27">
        <v>0</v>
      </c>
      <c r="Q10" s="27">
        <v>0</v>
      </c>
      <c r="R10" s="31">
        <v>1</v>
      </c>
    </row>
    <row r="11" spans="1:18" s="16" customFormat="1" ht="30" customHeight="1">
      <c r="A11" s="1093" t="s">
        <v>122</v>
      </c>
      <c r="B11" s="1099" t="s">
        <v>307</v>
      </c>
      <c r="C11" s="1091" t="s">
        <v>608</v>
      </c>
      <c r="D11" s="1087" t="s">
        <v>609</v>
      </c>
      <c r="E11" s="1085" t="s">
        <v>99</v>
      </c>
      <c r="F11" s="1085" t="s">
        <v>51</v>
      </c>
      <c r="G11" s="1085" t="s">
        <v>47</v>
      </c>
      <c r="H11" s="477" t="s">
        <v>610</v>
      </c>
      <c r="I11" s="1085" t="s">
        <v>100</v>
      </c>
      <c r="J11" s="478">
        <v>1</v>
      </c>
      <c r="K11" s="479">
        <v>182678.4</v>
      </c>
      <c r="L11" s="479">
        <v>250693.8</v>
      </c>
      <c r="M11" s="67">
        <f>L11-K11</f>
        <v>68015.4</v>
      </c>
      <c r="N11" s="14">
        <f>M11/L11</f>
        <v>0.27130866419512567</v>
      </c>
      <c r="O11" s="1089">
        <v>80</v>
      </c>
      <c r="P11" s="1085">
        <v>0</v>
      </c>
      <c r="Q11" s="1085">
        <v>1</v>
      </c>
      <c r="R11" s="1101">
        <v>1</v>
      </c>
    </row>
    <row r="12" spans="1:18" s="16" customFormat="1" ht="30" customHeight="1">
      <c r="A12" s="1094"/>
      <c r="B12" s="1100"/>
      <c r="C12" s="1092"/>
      <c r="D12" s="1088"/>
      <c r="E12" s="1086"/>
      <c r="F12" s="1086"/>
      <c r="G12" s="1086"/>
      <c r="H12" s="477" t="s">
        <v>611</v>
      </c>
      <c r="I12" s="1086"/>
      <c r="J12" s="478" t="s">
        <v>612</v>
      </c>
      <c r="K12" s="479">
        <v>18278.12</v>
      </c>
      <c r="L12" s="479">
        <v>23566.2</v>
      </c>
      <c r="M12" s="67">
        <f>L12-K12</f>
        <v>5288.080000000002</v>
      </c>
      <c r="N12" s="14">
        <f>M12/L12</f>
        <v>0.2243925622289551</v>
      </c>
      <c r="O12" s="1090"/>
      <c r="P12" s="1086"/>
      <c r="Q12" s="1086"/>
      <c r="R12" s="1102"/>
    </row>
    <row r="13" spans="1:18" s="16" customFormat="1" ht="30" customHeight="1">
      <c r="A13" s="26" t="s">
        <v>170</v>
      </c>
      <c r="B13" s="26" t="s">
        <v>683</v>
      </c>
      <c r="C13" s="11" t="s">
        <v>684</v>
      </c>
      <c r="D13" s="100" t="s">
        <v>685</v>
      </c>
      <c r="E13" s="544" t="s">
        <v>99</v>
      </c>
      <c r="F13" s="544" t="s">
        <v>51</v>
      </c>
      <c r="G13" s="544" t="s">
        <v>47</v>
      </c>
      <c r="H13" s="477" t="s">
        <v>686</v>
      </c>
      <c r="I13" s="27" t="s">
        <v>100</v>
      </c>
      <c r="J13" s="478">
        <v>1</v>
      </c>
      <c r="K13" s="479">
        <v>124863</v>
      </c>
      <c r="L13" s="479">
        <v>216735.79</v>
      </c>
      <c r="M13" s="480">
        <f>L13-K13</f>
        <v>91872.79000000001</v>
      </c>
      <c r="N13" s="481">
        <f>M13/L13</f>
        <v>0.4238930266201074</v>
      </c>
      <c r="O13" s="482">
        <v>17</v>
      </c>
      <c r="P13" s="27">
        <v>0</v>
      </c>
      <c r="Q13" s="27">
        <v>0</v>
      </c>
      <c r="R13" s="27">
        <v>0</v>
      </c>
    </row>
    <row r="14" spans="1:18" s="16" customFormat="1" ht="30" customHeight="1" thickBot="1">
      <c r="A14" s="26" t="s">
        <v>199</v>
      </c>
      <c r="B14" s="26" t="s">
        <v>1121</v>
      </c>
      <c r="C14" s="11" t="s">
        <v>1122</v>
      </c>
      <c r="D14" s="100" t="s">
        <v>1123</v>
      </c>
      <c r="E14" s="544" t="s">
        <v>99</v>
      </c>
      <c r="F14" s="544" t="s">
        <v>51</v>
      </c>
      <c r="G14" s="544" t="s">
        <v>47</v>
      </c>
      <c r="H14" s="28" t="s">
        <v>1124</v>
      </c>
      <c r="I14" s="27" t="s">
        <v>1125</v>
      </c>
      <c r="J14" s="27">
        <v>1</v>
      </c>
      <c r="K14" s="68" t="s">
        <v>1126</v>
      </c>
      <c r="L14" s="68" t="s">
        <v>1126</v>
      </c>
      <c r="M14" s="67" t="s">
        <v>1126</v>
      </c>
      <c r="N14" s="481" t="s">
        <v>1126</v>
      </c>
      <c r="O14" s="548">
        <v>11</v>
      </c>
      <c r="P14" s="547">
        <v>1</v>
      </c>
      <c r="Q14" s="547">
        <v>0</v>
      </c>
      <c r="R14" s="27">
        <v>0</v>
      </c>
    </row>
    <row r="15" spans="1:18" s="41" customFormat="1" ht="30" customHeight="1" thickBot="1">
      <c r="A15" s="1063" t="s">
        <v>5</v>
      </c>
      <c r="B15" s="1064"/>
      <c r="C15" s="1065"/>
      <c r="D15" s="1065"/>
      <c r="E15" s="1065"/>
      <c r="F15" s="1065"/>
      <c r="G15" s="1065"/>
      <c r="H15" s="1065"/>
      <c r="I15" s="1065"/>
      <c r="J15" s="62">
        <v>2</v>
      </c>
      <c r="K15" s="61">
        <f>SUM(K8:K14)</f>
        <v>357569.52</v>
      </c>
      <c r="L15" s="188">
        <f>SUM(L9:L14)</f>
        <v>524638.61</v>
      </c>
      <c r="M15" s="1006">
        <f>L15-K15</f>
        <v>167069.08999999997</v>
      </c>
      <c r="N15" s="186">
        <f>M15/L15*100%</f>
        <v>0.31844604422080175</v>
      </c>
      <c r="O15" s="45">
        <f>SUM(O9:O14)</f>
        <v>130</v>
      </c>
      <c r="P15" s="45">
        <f>SUM(P9:P10)</f>
        <v>0</v>
      </c>
      <c r="Q15" s="45">
        <f>SUM(Q9:Q9)</f>
        <v>0</v>
      </c>
      <c r="R15" s="187">
        <f>SUM(R9:R9)</f>
        <v>0</v>
      </c>
    </row>
    <row r="16" spans="1:18" s="41" customFormat="1" ht="30" customHeight="1" thickBot="1">
      <c r="A16" s="1103" t="s">
        <v>21</v>
      </c>
      <c r="B16" s="1104"/>
      <c r="C16" s="1104"/>
      <c r="D16" s="1104"/>
      <c r="E16" s="1104"/>
      <c r="F16" s="1104"/>
      <c r="G16" s="1104"/>
      <c r="H16" s="1104"/>
      <c r="I16" s="1104"/>
      <c r="J16" s="1105"/>
      <c r="K16" s="1098">
        <f>L15-K15</f>
        <v>167069.08999999997</v>
      </c>
      <c r="L16" s="1062"/>
      <c r="M16" s="75"/>
      <c r="N16" s="175" t="s">
        <v>19</v>
      </c>
      <c r="O16" s="72">
        <f>O15/J15</f>
        <v>65</v>
      </c>
      <c r="P16" s="73">
        <f>P15/6*100%</f>
        <v>0</v>
      </c>
      <c r="Q16" s="73">
        <v>0</v>
      </c>
      <c r="R16" s="74">
        <v>0.17</v>
      </c>
    </row>
    <row r="17" spans="1:16" s="41" customFormat="1" ht="30" customHeight="1" thickBot="1">
      <c r="A17" s="1058" t="s">
        <v>20</v>
      </c>
      <c r="B17" s="1059"/>
      <c r="C17" s="1059"/>
      <c r="D17" s="1059"/>
      <c r="E17" s="1059"/>
      <c r="F17" s="1059"/>
      <c r="G17" s="1059"/>
      <c r="H17" s="1059"/>
      <c r="I17" s="1059"/>
      <c r="J17" s="1097"/>
      <c r="K17" s="1095">
        <f>N15</f>
        <v>0.31844604422080175</v>
      </c>
      <c r="L17" s="1096"/>
      <c r="M17" s="57"/>
      <c r="N17" s="59"/>
      <c r="O17" s="58"/>
      <c r="P17" s="76"/>
    </row>
    <row r="18" spans="1:18" ht="30" customHeight="1">
      <c r="A18" s="16"/>
      <c r="B18" s="16"/>
      <c r="C18" s="4"/>
      <c r="D18" s="4"/>
      <c r="E18" s="4"/>
      <c r="F18" s="4"/>
      <c r="G18" s="4"/>
      <c r="H18" s="4"/>
      <c r="I18" s="2"/>
      <c r="J18" s="4"/>
      <c r="K18" s="16"/>
      <c r="L18" s="16"/>
      <c r="M18" s="16"/>
      <c r="N18" s="16"/>
      <c r="O18" s="16"/>
      <c r="P18" s="16"/>
      <c r="Q18" s="16"/>
      <c r="R18" s="16"/>
    </row>
    <row r="19" spans="1:13" ht="30" customHeight="1">
      <c r="A19" s="173" t="s">
        <v>80</v>
      </c>
      <c r="B19" s="79"/>
      <c r="C19" s="35"/>
      <c r="D19" s="35"/>
      <c r="E19" s="6"/>
      <c r="F19" s="6"/>
      <c r="K19" s="77"/>
      <c r="L19" s="77"/>
      <c r="M19" s="78"/>
    </row>
    <row r="20" spans="1:13" ht="30" customHeight="1">
      <c r="A20" s="173" t="s">
        <v>81</v>
      </c>
      <c r="B20" s="79"/>
      <c r="C20" s="35"/>
      <c r="D20" s="35"/>
      <c r="E20" s="6"/>
      <c r="F20" s="1"/>
      <c r="K20" s="79"/>
      <c r="L20" s="79"/>
      <c r="M20" s="80"/>
    </row>
    <row r="21" spans="1:6" ht="30" customHeight="1">
      <c r="A21" s="173" t="s">
        <v>82</v>
      </c>
      <c r="B21" s="79"/>
      <c r="C21" s="35"/>
      <c r="D21" s="35"/>
      <c r="E21" s="8"/>
      <c r="F21" s="8"/>
    </row>
    <row r="22" spans="1:6" ht="30" customHeight="1">
      <c r="A22" s="173" t="s">
        <v>83</v>
      </c>
      <c r="B22" s="79"/>
      <c r="C22" s="35"/>
      <c r="D22" s="35"/>
      <c r="E22" s="8"/>
      <c r="F22" s="8"/>
    </row>
    <row r="23" spans="1:6" ht="30" customHeight="1">
      <c r="A23" s="173" t="s">
        <v>84</v>
      </c>
      <c r="B23" s="79"/>
      <c r="C23" s="35"/>
      <c r="D23" s="35"/>
      <c r="E23" s="8"/>
      <c r="F23" s="8"/>
    </row>
    <row r="24" spans="1:6" ht="30" customHeight="1">
      <c r="A24" s="173" t="s">
        <v>85</v>
      </c>
      <c r="B24" s="79"/>
      <c r="C24" s="35"/>
      <c r="D24" s="35"/>
      <c r="E24" s="1"/>
      <c r="F24" s="9"/>
    </row>
    <row r="25" spans="1:6" ht="30" customHeight="1">
      <c r="A25" s="173" t="s">
        <v>86</v>
      </c>
      <c r="B25" s="79"/>
      <c r="C25" s="35"/>
      <c r="D25" s="35"/>
      <c r="E25" s="1"/>
      <c r="F25" s="1"/>
    </row>
    <row r="26" spans="1:6" ht="30" customHeight="1">
      <c r="A26" s="173" t="s">
        <v>87</v>
      </c>
      <c r="B26" s="79"/>
      <c r="C26" s="35"/>
      <c r="D26" s="35"/>
      <c r="E26" s="1"/>
      <c r="F26" s="1"/>
    </row>
    <row r="27" spans="1:6" ht="30" customHeight="1">
      <c r="A27" s="173"/>
      <c r="B27" s="79"/>
      <c r="C27" s="35"/>
      <c r="D27" s="35"/>
      <c r="E27" s="1"/>
      <c r="F27" s="1"/>
    </row>
    <row r="28" spans="1:6" ht="30" customHeight="1">
      <c r="A28" s="174" t="s">
        <v>88</v>
      </c>
      <c r="B28" s="79"/>
      <c r="C28" s="35"/>
      <c r="D28" s="35"/>
      <c r="E28" s="1"/>
      <c r="F28" s="1"/>
    </row>
  </sheetData>
  <sheetProtection/>
  <mergeCells count="21">
    <mergeCell ref="A1:R1"/>
    <mergeCell ref="A2:R2"/>
    <mergeCell ref="A3:R3"/>
    <mergeCell ref="A4:R4"/>
    <mergeCell ref="G11:G12"/>
    <mergeCell ref="K17:L17"/>
    <mergeCell ref="A17:J17"/>
    <mergeCell ref="A15:I15"/>
    <mergeCell ref="K16:L16"/>
    <mergeCell ref="B11:B12"/>
    <mergeCell ref="R11:R12"/>
    <mergeCell ref="A16:J16"/>
    <mergeCell ref="P11:P12"/>
    <mergeCell ref="E11:E12"/>
    <mergeCell ref="Q11:Q12"/>
    <mergeCell ref="F11:F12"/>
    <mergeCell ref="I11:I12"/>
    <mergeCell ref="D11:D12"/>
    <mergeCell ref="O11:O12"/>
    <mergeCell ref="C11:C12"/>
    <mergeCell ref="A11:A12"/>
  </mergeCells>
  <printOptions horizontalCentered="1"/>
  <pageMargins left="0.5905511811023623" right="0.5905511811023623" top="1.5748031496062993" bottom="0.3937007874015748" header="0.5118110236220472" footer="0.5118110236220472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9"/>
  <sheetViews>
    <sheetView showGridLines="0" zoomScale="82" zoomScaleNormal="82" zoomScalePageLayoutView="50" workbookViewId="0" topLeftCell="A6">
      <pane ySplit="1" topLeftCell="A187" activePane="bottomLeft" state="frozen"/>
      <selection pane="topLeft" activeCell="A6" sqref="A6"/>
      <selection pane="bottomLeft" activeCell="T192" sqref="T192"/>
    </sheetView>
  </sheetViews>
  <sheetFormatPr defaultColWidth="14.8515625" defaultRowHeight="30" customHeight="1"/>
  <cols>
    <col min="1" max="1" width="16.7109375" style="110" customWidth="1"/>
    <col min="2" max="2" width="16.8515625" style="110" bestFit="1" customWidth="1"/>
    <col min="3" max="3" width="26.57421875" style="95" customWidth="1"/>
    <col min="4" max="4" width="78.57421875" style="95" customWidth="1"/>
    <col min="5" max="5" width="18.421875" style="95" customWidth="1"/>
    <col min="6" max="6" width="13.00390625" style="95" bestFit="1" customWidth="1"/>
    <col min="7" max="7" width="15.00390625" style="95" customWidth="1"/>
    <col min="8" max="8" width="83.28125" style="95" bestFit="1" customWidth="1"/>
    <col min="9" max="9" width="19.140625" style="95" customWidth="1"/>
    <col min="10" max="10" width="12.7109375" style="95" customWidth="1"/>
    <col min="11" max="11" width="22.57421875" style="110" customWidth="1"/>
    <col min="12" max="12" width="22.140625" style="111" bestFit="1" customWidth="1"/>
    <col min="13" max="13" width="21.8515625" style="111" bestFit="1" customWidth="1"/>
    <col min="14" max="14" width="24.7109375" style="95" bestFit="1" customWidth="1"/>
    <col min="15" max="15" width="16.28125" style="95" customWidth="1"/>
    <col min="16" max="16" width="12.00390625" style="95" customWidth="1"/>
    <col min="17" max="17" width="11.8515625" style="95" customWidth="1"/>
    <col min="18" max="18" width="12.140625" style="95" bestFit="1" customWidth="1"/>
    <col min="19" max="19" width="19.140625" style="95" customWidth="1"/>
    <col min="20" max="20" width="20.8515625" style="95" customWidth="1"/>
    <col min="21" max="21" width="16.7109375" style="95" customWidth="1"/>
    <col min="22" max="22" width="18.57421875" style="110" bestFit="1" customWidth="1"/>
    <col min="23" max="16384" width="14.8515625" style="109" customWidth="1"/>
  </cols>
  <sheetData>
    <row r="1" spans="1:22" ht="30" customHeight="1">
      <c r="A1" s="1052" t="s">
        <v>16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</row>
    <row r="2" spans="1:22" ht="30" customHeight="1">
      <c r="A2" s="1052" t="s">
        <v>17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</row>
    <row r="3" spans="1:22" ht="30" customHeight="1">
      <c r="A3" s="1052" t="s">
        <v>111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</row>
    <row r="4" spans="1:22" ht="30" customHeight="1">
      <c r="A4" s="1052" t="s">
        <v>25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</row>
    <row r="5" spans="3:10" ht="30" customHeight="1" thickBot="1">
      <c r="C5" s="110"/>
      <c r="D5" s="110"/>
      <c r="E5" s="110"/>
      <c r="F5" s="110"/>
      <c r="G5" s="110"/>
      <c r="H5" s="110"/>
      <c r="I5" s="110"/>
      <c r="J5" s="110"/>
    </row>
    <row r="6" spans="1:22" ht="60">
      <c r="A6" s="149" t="s">
        <v>31</v>
      </c>
      <c r="B6" s="150" t="s">
        <v>39</v>
      </c>
      <c r="C6" s="151" t="s">
        <v>40</v>
      </c>
      <c r="D6" s="151" t="s">
        <v>1</v>
      </c>
      <c r="E6" s="151" t="s">
        <v>41</v>
      </c>
      <c r="F6" s="151" t="s">
        <v>42</v>
      </c>
      <c r="G6" s="151" t="s">
        <v>43</v>
      </c>
      <c r="H6" s="141" t="s">
        <v>104</v>
      </c>
      <c r="I6" s="103" t="s">
        <v>2</v>
      </c>
      <c r="J6" s="118" t="s">
        <v>35</v>
      </c>
      <c r="K6" s="104" t="s">
        <v>102</v>
      </c>
      <c r="L6" s="105" t="s">
        <v>18</v>
      </c>
      <c r="M6" s="105" t="s">
        <v>6</v>
      </c>
      <c r="N6" s="104" t="s">
        <v>0</v>
      </c>
      <c r="O6" s="104" t="s">
        <v>14</v>
      </c>
      <c r="P6" s="104" t="s">
        <v>101</v>
      </c>
      <c r="Q6" s="104" t="s">
        <v>9</v>
      </c>
      <c r="R6" s="104" t="s">
        <v>11</v>
      </c>
      <c r="S6" s="205" t="s">
        <v>10</v>
      </c>
      <c r="T6" s="205" t="s">
        <v>23</v>
      </c>
      <c r="U6" s="205" t="s">
        <v>24</v>
      </c>
      <c r="V6" s="205" t="s">
        <v>34</v>
      </c>
    </row>
    <row r="7" spans="1:22" s="4" customFormat="1" ht="25.5" customHeight="1">
      <c r="A7" s="193" t="s">
        <v>90</v>
      </c>
      <c r="B7" s="193" t="s">
        <v>91</v>
      </c>
      <c r="C7" s="193" t="s">
        <v>92</v>
      </c>
      <c r="D7" s="193" t="s">
        <v>93</v>
      </c>
      <c r="E7" s="193" t="s">
        <v>94</v>
      </c>
      <c r="F7" s="193" t="s">
        <v>95</v>
      </c>
      <c r="G7" s="193" t="s">
        <v>96</v>
      </c>
      <c r="H7" s="193" t="s">
        <v>97</v>
      </c>
      <c r="I7" s="192"/>
      <c r="J7" s="194"/>
      <c r="K7" s="195"/>
      <c r="L7" s="195"/>
      <c r="M7" s="195"/>
      <c r="N7" s="195"/>
      <c r="O7" s="195"/>
      <c r="P7" s="195"/>
      <c r="Q7" s="195"/>
      <c r="R7" s="196"/>
      <c r="S7" s="27"/>
      <c r="T7" s="27"/>
      <c r="U7" s="27"/>
      <c r="V7" s="27"/>
    </row>
    <row r="8" spans="1:22" s="294" customFormat="1" ht="30.75" customHeight="1">
      <c r="A8" s="238" t="s">
        <v>118</v>
      </c>
      <c r="B8" s="295">
        <v>43108</v>
      </c>
      <c r="C8" s="238" t="s">
        <v>119</v>
      </c>
      <c r="D8" s="297" t="s">
        <v>120</v>
      </c>
      <c r="E8" s="238" t="s">
        <v>48</v>
      </c>
      <c r="F8" s="152" t="s">
        <v>46</v>
      </c>
      <c r="G8" s="238" t="s">
        <v>47</v>
      </c>
      <c r="H8" s="297" t="s">
        <v>121</v>
      </c>
      <c r="I8" s="296" t="s">
        <v>1234</v>
      </c>
      <c r="J8" s="238" t="s">
        <v>105</v>
      </c>
      <c r="K8" s="296">
        <v>2</v>
      </c>
      <c r="L8" s="330">
        <v>35160</v>
      </c>
      <c r="M8" s="298">
        <v>59534</v>
      </c>
      <c r="N8" s="261">
        <f>M8-L8</f>
        <v>24374</v>
      </c>
      <c r="O8" s="254">
        <f>N8/M8</f>
        <v>0.40941310847582896</v>
      </c>
      <c r="P8" s="296">
        <v>23</v>
      </c>
      <c r="Q8" s="296">
        <v>0</v>
      </c>
      <c r="R8" s="296">
        <v>0</v>
      </c>
      <c r="S8" s="293">
        <v>0</v>
      </c>
      <c r="T8" s="261">
        <v>52000</v>
      </c>
      <c r="U8" s="254">
        <f>(T8-L8)/T8*100%</f>
        <v>0.32384615384615384</v>
      </c>
      <c r="V8" s="299">
        <v>43125</v>
      </c>
    </row>
    <row r="9" spans="1:22" s="294" customFormat="1" ht="25.5" customHeight="1">
      <c r="A9" s="238" t="s">
        <v>127</v>
      </c>
      <c r="B9" s="295">
        <v>43110</v>
      </c>
      <c r="C9" s="238" t="s">
        <v>128</v>
      </c>
      <c r="D9" s="297" t="s">
        <v>244</v>
      </c>
      <c r="E9" s="238" t="s">
        <v>48</v>
      </c>
      <c r="F9" s="152" t="s">
        <v>46</v>
      </c>
      <c r="G9" s="238" t="s">
        <v>47</v>
      </c>
      <c r="H9" s="297" t="s">
        <v>130</v>
      </c>
      <c r="I9" s="238" t="s">
        <v>129</v>
      </c>
      <c r="J9" s="300" t="s">
        <v>38</v>
      </c>
      <c r="K9" s="296">
        <v>1</v>
      </c>
      <c r="L9" s="97" t="s">
        <v>22</v>
      </c>
      <c r="M9" s="97" t="s">
        <v>22</v>
      </c>
      <c r="N9" s="97" t="s">
        <v>22</v>
      </c>
      <c r="O9" s="97" t="s">
        <v>22</v>
      </c>
      <c r="P9" s="296">
        <v>20</v>
      </c>
      <c r="Q9" s="296">
        <v>1</v>
      </c>
      <c r="R9" s="301">
        <v>0</v>
      </c>
      <c r="S9" s="293">
        <v>1</v>
      </c>
      <c r="T9" s="302">
        <v>0.25</v>
      </c>
      <c r="U9" s="97" t="s">
        <v>22</v>
      </c>
      <c r="V9" s="299">
        <v>43126</v>
      </c>
    </row>
    <row r="10" spans="1:22" ht="30" customHeight="1">
      <c r="A10" s="126" t="s">
        <v>136</v>
      </c>
      <c r="B10" s="126" t="s">
        <v>137</v>
      </c>
      <c r="C10" s="204" t="s">
        <v>138</v>
      </c>
      <c r="D10" s="125" t="s">
        <v>139</v>
      </c>
      <c r="E10" s="152" t="s">
        <v>48</v>
      </c>
      <c r="F10" s="152" t="s">
        <v>46</v>
      </c>
      <c r="G10" s="152" t="s">
        <v>47</v>
      </c>
      <c r="H10" s="289" t="s">
        <v>140</v>
      </c>
      <c r="I10" s="982" t="s">
        <v>284</v>
      </c>
      <c r="J10" s="204" t="s">
        <v>38</v>
      </c>
      <c r="K10" s="119">
        <v>4</v>
      </c>
      <c r="L10" s="261">
        <v>12819.6</v>
      </c>
      <c r="M10" s="261">
        <v>22749.3</v>
      </c>
      <c r="N10" s="261">
        <f>M10-L10</f>
        <v>9929.699999999999</v>
      </c>
      <c r="O10" s="254">
        <f>N10/M10</f>
        <v>0.43648375993986627</v>
      </c>
      <c r="P10" s="210">
        <v>17</v>
      </c>
      <c r="Q10" s="210">
        <v>0</v>
      </c>
      <c r="R10" s="210">
        <v>0</v>
      </c>
      <c r="S10" s="210">
        <v>0</v>
      </c>
      <c r="T10" s="261">
        <v>31500</v>
      </c>
      <c r="U10" s="254">
        <f>(T10-L10)/T10*100%</f>
        <v>0.5930285714285715</v>
      </c>
      <c r="V10" s="253">
        <v>43130</v>
      </c>
    </row>
    <row r="11" spans="1:22" ht="30" customHeight="1">
      <c r="A11" s="122" t="s">
        <v>146</v>
      </c>
      <c r="B11" s="138" t="s">
        <v>242</v>
      </c>
      <c r="C11" s="204" t="s">
        <v>243</v>
      </c>
      <c r="D11" s="96" t="s">
        <v>245</v>
      </c>
      <c r="E11" s="152" t="s">
        <v>48</v>
      </c>
      <c r="F11" s="152" t="s">
        <v>46</v>
      </c>
      <c r="G11" s="152" t="s">
        <v>47</v>
      </c>
      <c r="H11" s="289" t="s">
        <v>246</v>
      </c>
      <c r="I11" s="210" t="s">
        <v>1235</v>
      </c>
      <c r="J11" s="204" t="s">
        <v>38</v>
      </c>
      <c r="K11" s="119">
        <v>1</v>
      </c>
      <c r="L11" s="97" t="s">
        <v>22</v>
      </c>
      <c r="M11" s="97" t="s">
        <v>22</v>
      </c>
      <c r="N11" s="97" t="s">
        <v>22</v>
      </c>
      <c r="O11" s="97" t="s">
        <v>22</v>
      </c>
      <c r="P11" s="97" t="s">
        <v>22</v>
      </c>
      <c r="Q11" s="97" t="s">
        <v>22</v>
      </c>
      <c r="R11" s="97" t="s">
        <v>22</v>
      </c>
      <c r="S11" s="97" t="s">
        <v>22</v>
      </c>
      <c r="T11" s="97" t="s">
        <v>22</v>
      </c>
      <c r="U11" s="97" t="s">
        <v>22</v>
      </c>
      <c r="V11" s="97" t="s">
        <v>22</v>
      </c>
    </row>
    <row r="12" spans="1:22" ht="30" customHeight="1">
      <c r="A12" s="126" t="s">
        <v>141</v>
      </c>
      <c r="B12" s="126" t="s">
        <v>142</v>
      </c>
      <c r="C12" s="204" t="s">
        <v>143</v>
      </c>
      <c r="D12" s="125" t="s">
        <v>144</v>
      </c>
      <c r="E12" s="152" t="s">
        <v>48</v>
      </c>
      <c r="F12" s="152" t="s">
        <v>46</v>
      </c>
      <c r="G12" s="152" t="s">
        <v>47</v>
      </c>
      <c r="H12" s="289" t="s">
        <v>145</v>
      </c>
      <c r="I12" s="210" t="s">
        <v>1236</v>
      </c>
      <c r="J12" s="204" t="s">
        <v>38</v>
      </c>
      <c r="K12" s="119">
        <v>1</v>
      </c>
      <c r="L12" s="97">
        <v>2520</v>
      </c>
      <c r="M12" s="261">
        <v>9978</v>
      </c>
      <c r="N12" s="261">
        <f>M12-L12</f>
        <v>7458</v>
      </c>
      <c r="O12" s="254">
        <f aca="true" t="shared" si="0" ref="O12:O17">N12/M12</f>
        <v>0.7474443776307877</v>
      </c>
      <c r="P12" s="137">
        <v>11</v>
      </c>
      <c r="Q12" s="123">
        <v>0</v>
      </c>
      <c r="R12" s="124">
        <v>0</v>
      </c>
      <c r="S12" s="123">
        <v>0</v>
      </c>
      <c r="T12" s="94">
        <v>9600</v>
      </c>
      <c r="U12" s="254">
        <f>(T12-L12)/T12*100%</f>
        <v>0.7375</v>
      </c>
      <c r="V12" s="253">
        <v>43147</v>
      </c>
    </row>
    <row r="13" spans="1:22" ht="49.5" customHeight="1">
      <c r="A13" s="1118" t="s">
        <v>147</v>
      </c>
      <c r="B13" s="1118" t="s">
        <v>247</v>
      </c>
      <c r="C13" s="1122" t="s">
        <v>248</v>
      </c>
      <c r="D13" s="1120" t="s">
        <v>249</v>
      </c>
      <c r="E13" s="1108" t="s">
        <v>48</v>
      </c>
      <c r="F13" s="1108" t="s">
        <v>46</v>
      </c>
      <c r="G13" s="1108" t="s">
        <v>47</v>
      </c>
      <c r="H13" s="289" t="s">
        <v>250</v>
      </c>
      <c r="I13" s="1122" t="s">
        <v>284</v>
      </c>
      <c r="J13" s="204" t="s">
        <v>38</v>
      </c>
      <c r="K13" s="119" t="s">
        <v>373</v>
      </c>
      <c r="L13" s="97">
        <v>51353.7</v>
      </c>
      <c r="M13" s="261">
        <v>87469.5</v>
      </c>
      <c r="N13" s="261">
        <f>M13-L13</f>
        <v>36115.8</v>
      </c>
      <c r="O13" s="254">
        <f t="shared" si="0"/>
        <v>0.41289592372198314</v>
      </c>
      <c r="P13" s="1112" t="s">
        <v>374</v>
      </c>
      <c r="Q13" s="1114">
        <v>0</v>
      </c>
      <c r="R13" s="1116">
        <v>0</v>
      </c>
      <c r="S13" s="1114">
        <v>0</v>
      </c>
      <c r="T13" s="94">
        <v>55950</v>
      </c>
      <c r="U13" s="254">
        <f>(T13-L13)/T13*100%</f>
        <v>0.08215013404825743</v>
      </c>
      <c r="V13" s="1106">
        <v>43158</v>
      </c>
    </row>
    <row r="14" spans="1:22" ht="49.5" customHeight="1">
      <c r="A14" s="1132"/>
      <c r="B14" s="1132"/>
      <c r="C14" s="1124"/>
      <c r="D14" s="1133"/>
      <c r="E14" s="1129"/>
      <c r="F14" s="1129"/>
      <c r="G14" s="1129"/>
      <c r="H14" s="289" t="s">
        <v>251</v>
      </c>
      <c r="I14" s="1124"/>
      <c r="J14" s="204" t="s">
        <v>38</v>
      </c>
      <c r="K14" s="119">
        <v>2</v>
      </c>
      <c r="L14" s="97">
        <v>4488</v>
      </c>
      <c r="M14" s="261">
        <v>8334</v>
      </c>
      <c r="N14" s="261">
        <f>M14-L14</f>
        <v>3846</v>
      </c>
      <c r="O14" s="254">
        <f t="shared" si="0"/>
        <v>0.4614830813534917</v>
      </c>
      <c r="P14" s="1130"/>
      <c r="Q14" s="1128"/>
      <c r="R14" s="1131"/>
      <c r="S14" s="1128"/>
      <c r="T14" s="94">
        <v>5898</v>
      </c>
      <c r="U14" s="254">
        <f>(T14-L14)/T14*100%</f>
        <v>0.23906408952187183</v>
      </c>
      <c r="V14" s="1134"/>
    </row>
    <row r="15" spans="1:22" ht="49.5" customHeight="1">
      <c r="A15" s="1132"/>
      <c r="B15" s="1132"/>
      <c r="C15" s="1124"/>
      <c r="D15" s="1133"/>
      <c r="E15" s="1109"/>
      <c r="F15" s="1109"/>
      <c r="G15" s="1109"/>
      <c r="H15" s="289" t="s">
        <v>252</v>
      </c>
      <c r="I15" s="1123"/>
      <c r="J15" s="204" t="s">
        <v>38</v>
      </c>
      <c r="K15" s="119">
        <v>4</v>
      </c>
      <c r="L15" s="97">
        <v>10000</v>
      </c>
      <c r="M15" s="261">
        <v>39007</v>
      </c>
      <c r="N15" s="261">
        <f>M15-L15</f>
        <v>29007</v>
      </c>
      <c r="O15" s="254">
        <f t="shared" si="0"/>
        <v>0.7436357576845182</v>
      </c>
      <c r="P15" s="1113"/>
      <c r="Q15" s="1115"/>
      <c r="R15" s="1117"/>
      <c r="S15" s="1115"/>
      <c r="T15" s="94">
        <v>10000</v>
      </c>
      <c r="U15" s="254">
        <f>(T15-L15)/T15*100%</f>
        <v>0</v>
      </c>
      <c r="V15" s="1107"/>
    </row>
    <row r="16" spans="1:22" ht="52.5" customHeight="1" hidden="1">
      <c r="A16" s="1119"/>
      <c r="B16" s="1119"/>
      <c r="C16" s="1123"/>
      <c r="D16" s="1121"/>
      <c r="E16" s="152"/>
      <c r="F16" s="152"/>
      <c r="G16" s="152"/>
      <c r="H16" s="289"/>
      <c r="I16" s="204"/>
      <c r="J16" s="204"/>
      <c r="K16" s="119"/>
      <c r="L16" s="97"/>
      <c r="M16" s="261"/>
      <c r="N16" s="261"/>
      <c r="O16" s="254" t="e">
        <f t="shared" si="0"/>
        <v>#DIV/0!</v>
      </c>
      <c r="P16" s="136"/>
      <c r="Q16" s="123"/>
      <c r="R16" s="124"/>
      <c r="S16" s="123"/>
      <c r="T16" s="94"/>
      <c r="U16" s="254"/>
      <c r="V16" s="253"/>
    </row>
    <row r="17" spans="1:22" ht="30" customHeight="1">
      <c r="A17" s="126" t="s">
        <v>148</v>
      </c>
      <c r="B17" s="126" t="s">
        <v>142</v>
      </c>
      <c r="C17" s="204" t="s">
        <v>166</v>
      </c>
      <c r="D17" s="125" t="s">
        <v>167</v>
      </c>
      <c r="E17" s="152" t="s">
        <v>48</v>
      </c>
      <c r="F17" s="152" t="s">
        <v>46</v>
      </c>
      <c r="G17" s="152" t="s">
        <v>47</v>
      </c>
      <c r="H17" s="289" t="s">
        <v>168</v>
      </c>
      <c r="I17" s="210" t="s">
        <v>1237</v>
      </c>
      <c r="J17" s="204" t="s">
        <v>38</v>
      </c>
      <c r="K17" s="119">
        <v>3</v>
      </c>
      <c r="L17" s="97">
        <v>7080</v>
      </c>
      <c r="M17" s="261">
        <v>19640</v>
      </c>
      <c r="N17" s="261">
        <f aca="true" t="shared" si="1" ref="N17:N22">M17-L17</f>
        <v>12560</v>
      </c>
      <c r="O17" s="254">
        <f t="shared" si="0"/>
        <v>0.639511201629328</v>
      </c>
      <c r="P17" s="136" t="s">
        <v>169</v>
      </c>
      <c r="Q17" s="123">
        <v>0</v>
      </c>
      <c r="R17" s="124">
        <v>0</v>
      </c>
      <c r="S17" s="123">
        <v>0</v>
      </c>
      <c r="T17" s="94">
        <v>38400</v>
      </c>
      <c r="U17" s="254">
        <f>(T17-L17)/T17*100%</f>
        <v>0.815625</v>
      </c>
      <c r="V17" s="253">
        <v>43161</v>
      </c>
    </row>
    <row r="18" spans="1:22" ht="30" customHeight="1">
      <c r="A18" s="126" t="s">
        <v>149</v>
      </c>
      <c r="B18" s="126" t="s">
        <v>150</v>
      </c>
      <c r="C18" s="204" t="s">
        <v>151</v>
      </c>
      <c r="D18" s="125" t="s">
        <v>1251</v>
      </c>
      <c r="E18" s="152" t="s">
        <v>48</v>
      </c>
      <c r="F18" s="152" t="s">
        <v>46</v>
      </c>
      <c r="G18" s="152" t="s">
        <v>47</v>
      </c>
      <c r="H18" s="289" t="s">
        <v>152</v>
      </c>
      <c r="I18" s="982" t="s">
        <v>1238</v>
      </c>
      <c r="J18" s="204" t="s">
        <v>105</v>
      </c>
      <c r="K18" s="108">
        <v>1</v>
      </c>
      <c r="L18" s="97">
        <v>2496.96</v>
      </c>
      <c r="M18" s="261">
        <v>14981.76</v>
      </c>
      <c r="N18" s="261">
        <f t="shared" si="1"/>
        <v>12484.8</v>
      </c>
      <c r="O18" s="254">
        <f>N18/M18</f>
        <v>0.8333333333333333</v>
      </c>
      <c r="P18" s="136" t="s">
        <v>153</v>
      </c>
      <c r="Q18" s="106">
        <v>0</v>
      </c>
      <c r="R18" s="107">
        <v>0</v>
      </c>
      <c r="S18" s="106">
        <v>0</v>
      </c>
      <c r="T18" s="94">
        <v>5826.24</v>
      </c>
      <c r="U18" s="254">
        <f>(T18-L18)/T18*100%</f>
        <v>0.5714285714285714</v>
      </c>
      <c r="V18" s="253">
        <v>43152</v>
      </c>
    </row>
    <row r="19" spans="1:22" ht="30" customHeight="1">
      <c r="A19" s="1118" t="s">
        <v>253</v>
      </c>
      <c r="B19" s="1118" t="s">
        <v>150</v>
      </c>
      <c r="C19" s="1122" t="s">
        <v>254</v>
      </c>
      <c r="D19" s="1120" t="s">
        <v>255</v>
      </c>
      <c r="E19" s="1108" t="s">
        <v>48</v>
      </c>
      <c r="F19" s="1108" t="s">
        <v>46</v>
      </c>
      <c r="G19" s="1108" t="s">
        <v>47</v>
      </c>
      <c r="H19" s="289" t="s">
        <v>325</v>
      </c>
      <c r="I19" s="1122" t="s">
        <v>598</v>
      </c>
      <c r="J19" s="1122" t="s">
        <v>38</v>
      </c>
      <c r="K19" s="1139">
        <v>2</v>
      </c>
      <c r="L19" s="97">
        <v>7392</v>
      </c>
      <c r="M19" s="261">
        <v>17072.34</v>
      </c>
      <c r="N19" s="261">
        <f t="shared" si="1"/>
        <v>9680.34</v>
      </c>
      <c r="O19" s="254">
        <f>N19/M19</f>
        <v>0.5670189323783383</v>
      </c>
      <c r="P19" s="1112" t="s">
        <v>326</v>
      </c>
      <c r="Q19" s="1114">
        <v>0</v>
      </c>
      <c r="R19" s="1116">
        <v>0</v>
      </c>
      <c r="S19" s="1114">
        <v>0</v>
      </c>
      <c r="T19" s="94">
        <v>10440</v>
      </c>
      <c r="U19" s="254">
        <f>(T19-L19)/T19*100%</f>
        <v>0.29195402298850576</v>
      </c>
      <c r="V19" s="253">
        <v>43153</v>
      </c>
    </row>
    <row r="20" spans="1:22" ht="30" customHeight="1">
      <c r="A20" s="1119"/>
      <c r="B20" s="1119"/>
      <c r="C20" s="1123"/>
      <c r="D20" s="1121"/>
      <c r="E20" s="1109"/>
      <c r="F20" s="1109"/>
      <c r="G20" s="1109"/>
      <c r="H20" s="289" t="s">
        <v>325</v>
      </c>
      <c r="I20" s="1123"/>
      <c r="J20" s="1123"/>
      <c r="K20" s="1140"/>
      <c r="L20" s="97">
        <v>11700</v>
      </c>
      <c r="M20" s="261">
        <v>14874</v>
      </c>
      <c r="N20" s="261">
        <f t="shared" si="1"/>
        <v>3174</v>
      </c>
      <c r="O20" s="254">
        <f>N20/M20</f>
        <v>0.21339249697458654</v>
      </c>
      <c r="P20" s="1113"/>
      <c r="Q20" s="1115"/>
      <c r="R20" s="1117"/>
      <c r="S20" s="1115"/>
      <c r="T20" s="94">
        <v>18000</v>
      </c>
      <c r="U20" s="254">
        <f>(T20-L20)/T20*100%</f>
        <v>0.35</v>
      </c>
      <c r="V20" s="253">
        <v>43299</v>
      </c>
    </row>
    <row r="21" spans="1:22" ht="30" customHeight="1">
      <c r="A21" s="126" t="s">
        <v>154</v>
      </c>
      <c r="B21" s="126" t="s">
        <v>155</v>
      </c>
      <c r="C21" s="204" t="s">
        <v>156</v>
      </c>
      <c r="D21" s="125" t="s">
        <v>157</v>
      </c>
      <c r="E21" s="152" t="s">
        <v>48</v>
      </c>
      <c r="F21" s="152" t="s">
        <v>46</v>
      </c>
      <c r="G21" s="152" t="s">
        <v>47</v>
      </c>
      <c r="H21" s="289" t="s">
        <v>158</v>
      </c>
      <c r="I21" s="210" t="s">
        <v>1239</v>
      </c>
      <c r="J21" s="204" t="s">
        <v>38</v>
      </c>
      <c r="K21" s="119">
        <v>1</v>
      </c>
      <c r="L21" s="97">
        <v>8770</v>
      </c>
      <c r="M21" s="261">
        <v>15245</v>
      </c>
      <c r="N21" s="261">
        <f t="shared" si="1"/>
        <v>6475</v>
      </c>
      <c r="O21" s="254">
        <f>N21/M21</f>
        <v>0.4247294194817973</v>
      </c>
      <c r="P21" s="136" t="s">
        <v>159</v>
      </c>
      <c r="Q21" s="120">
        <v>0</v>
      </c>
      <c r="R21" s="121">
        <v>0</v>
      </c>
      <c r="S21" s="120">
        <v>0</v>
      </c>
      <c r="T21" s="94">
        <v>20000</v>
      </c>
      <c r="U21" s="254">
        <f aca="true" t="shared" si="2" ref="U21:U51">(T21-L21)/T21*100%</f>
        <v>0.5615</v>
      </c>
      <c r="V21" s="253">
        <v>43154</v>
      </c>
    </row>
    <row r="22" spans="1:22" ht="30" customHeight="1">
      <c r="A22" s="126" t="s">
        <v>236</v>
      </c>
      <c r="B22" s="126" t="s">
        <v>237</v>
      </c>
      <c r="C22" s="204" t="s">
        <v>238</v>
      </c>
      <c r="D22" s="125" t="s">
        <v>239</v>
      </c>
      <c r="E22" s="152" t="s">
        <v>48</v>
      </c>
      <c r="F22" s="152" t="s">
        <v>46</v>
      </c>
      <c r="G22" s="152" t="s">
        <v>47</v>
      </c>
      <c r="H22" s="289" t="s">
        <v>240</v>
      </c>
      <c r="I22" s="210" t="s">
        <v>1240</v>
      </c>
      <c r="J22" s="204" t="s">
        <v>38</v>
      </c>
      <c r="K22" s="119">
        <v>1</v>
      </c>
      <c r="L22" s="97">
        <v>8055</v>
      </c>
      <c r="M22" s="261">
        <v>10282.5</v>
      </c>
      <c r="N22" s="261">
        <f t="shared" si="1"/>
        <v>2227.5</v>
      </c>
      <c r="O22" s="254">
        <f>N22/M22</f>
        <v>0.21663019693654267</v>
      </c>
      <c r="P22" s="136" t="s">
        <v>241</v>
      </c>
      <c r="Q22" s="120">
        <v>0</v>
      </c>
      <c r="R22" s="121">
        <v>0</v>
      </c>
      <c r="S22" s="120">
        <v>1</v>
      </c>
      <c r="T22" s="94">
        <v>8932.5</v>
      </c>
      <c r="U22" s="254">
        <f t="shared" si="2"/>
        <v>0.0982367758186398</v>
      </c>
      <c r="V22" s="253">
        <v>43178</v>
      </c>
    </row>
    <row r="23" spans="1:22" ht="30" customHeight="1">
      <c r="A23" s="126" t="s">
        <v>160</v>
      </c>
      <c r="B23" s="126" t="s">
        <v>161</v>
      </c>
      <c r="C23" s="204" t="s">
        <v>162</v>
      </c>
      <c r="D23" s="125" t="s">
        <v>163</v>
      </c>
      <c r="E23" s="152" t="s">
        <v>48</v>
      </c>
      <c r="F23" s="152" t="s">
        <v>46</v>
      </c>
      <c r="G23" s="152" t="s">
        <v>47</v>
      </c>
      <c r="H23" s="289" t="s">
        <v>164</v>
      </c>
      <c r="I23" s="982" t="s">
        <v>284</v>
      </c>
      <c r="J23" s="204" t="s">
        <v>38</v>
      </c>
      <c r="K23" s="119">
        <v>2</v>
      </c>
      <c r="L23" s="97">
        <v>6000</v>
      </c>
      <c r="M23" s="261">
        <v>6348.72</v>
      </c>
      <c r="N23" s="261">
        <f aca="true" t="shared" si="3" ref="N23:N51">M23-L23</f>
        <v>348.72000000000025</v>
      </c>
      <c r="O23" s="254">
        <f aca="true" t="shared" si="4" ref="O23:O44">N23/M23</f>
        <v>0.05492760745473107</v>
      </c>
      <c r="P23" s="136" t="s">
        <v>165</v>
      </c>
      <c r="Q23" s="120">
        <v>0</v>
      </c>
      <c r="R23" s="121">
        <v>0</v>
      </c>
      <c r="S23" s="120">
        <v>0</v>
      </c>
      <c r="T23" s="94">
        <v>24000</v>
      </c>
      <c r="U23" s="254">
        <f t="shared" si="2"/>
        <v>0.75</v>
      </c>
      <c r="V23" s="253">
        <v>43158</v>
      </c>
    </row>
    <row r="24" spans="1:22" ht="30" customHeight="1">
      <c r="A24" s="126" t="s">
        <v>180</v>
      </c>
      <c r="B24" s="126" t="s">
        <v>181</v>
      </c>
      <c r="C24" s="126" t="s">
        <v>182</v>
      </c>
      <c r="D24" s="125" t="s">
        <v>183</v>
      </c>
      <c r="E24" s="152" t="s">
        <v>48</v>
      </c>
      <c r="F24" s="152" t="s">
        <v>46</v>
      </c>
      <c r="G24" s="152" t="s">
        <v>47</v>
      </c>
      <c r="H24" s="289" t="s">
        <v>164</v>
      </c>
      <c r="I24" s="982" t="s">
        <v>284</v>
      </c>
      <c r="J24" s="204" t="s">
        <v>38</v>
      </c>
      <c r="K24" s="191">
        <v>1</v>
      </c>
      <c r="L24" s="221">
        <v>7080</v>
      </c>
      <c r="M24" s="263">
        <v>6939.96</v>
      </c>
      <c r="N24" s="261">
        <f t="shared" si="3"/>
        <v>-140.03999999999996</v>
      </c>
      <c r="O24" s="254">
        <f t="shared" si="4"/>
        <v>-0.02017879065585392</v>
      </c>
      <c r="P24" s="189" t="s">
        <v>184</v>
      </c>
      <c r="Q24" s="123">
        <v>0</v>
      </c>
      <c r="R24" s="124">
        <v>0</v>
      </c>
      <c r="S24" s="123">
        <v>0</v>
      </c>
      <c r="T24" s="222">
        <v>12000</v>
      </c>
      <c r="U24" s="254">
        <f t="shared" si="2"/>
        <v>0.41</v>
      </c>
      <c r="V24" s="253">
        <v>43164</v>
      </c>
    </row>
    <row r="25" spans="1:22" ht="30" customHeight="1">
      <c r="A25" s="126" t="s">
        <v>174</v>
      </c>
      <c r="B25" s="126" t="s">
        <v>175</v>
      </c>
      <c r="C25" s="126" t="s">
        <v>176</v>
      </c>
      <c r="D25" s="125" t="s">
        <v>177</v>
      </c>
      <c r="E25" s="152" t="s">
        <v>48</v>
      </c>
      <c r="F25" s="152" t="s">
        <v>46</v>
      </c>
      <c r="G25" s="152" t="s">
        <v>47</v>
      </c>
      <c r="H25" s="288" t="s">
        <v>178</v>
      </c>
      <c r="I25" s="982" t="s">
        <v>1241</v>
      </c>
      <c r="J25" s="204" t="s">
        <v>105</v>
      </c>
      <c r="K25" s="191">
        <v>1</v>
      </c>
      <c r="L25" s="221">
        <v>179000</v>
      </c>
      <c r="M25" s="263">
        <v>198646</v>
      </c>
      <c r="N25" s="261">
        <f t="shared" si="3"/>
        <v>19646</v>
      </c>
      <c r="O25" s="254">
        <f t="shared" si="4"/>
        <v>0.09889954995318305</v>
      </c>
      <c r="P25" s="189" t="s">
        <v>179</v>
      </c>
      <c r="Q25" s="123">
        <v>0</v>
      </c>
      <c r="R25" s="124">
        <v>1</v>
      </c>
      <c r="S25" s="123">
        <v>0</v>
      </c>
      <c r="T25" s="222">
        <v>192000</v>
      </c>
      <c r="U25" s="254">
        <f t="shared" si="2"/>
        <v>0.06770833333333333</v>
      </c>
      <c r="V25" s="253" t="s">
        <v>22</v>
      </c>
    </row>
    <row r="26" spans="1:22" ht="30" customHeight="1">
      <c r="A26" s="126" t="s">
        <v>189</v>
      </c>
      <c r="B26" s="126" t="s">
        <v>175</v>
      </c>
      <c r="C26" s="126" t="s">
        <v>190</v>
      </c>
      <c r="D26" s="125" t="s">
        <v>191</v>
      </c>
      <c r="E26" s="152" t="s">
        <v>48</v>
      </c>
      <c r="F26" s="152" t="s">
        <v>46</v>
      </c>
      <c r="G26" s="152" t="s">
        <v>47</v>
      </c>
      <c r="H26" s="234" t="s">
        <v>192</v>
      </c>
      <c r="I26" s="982" t="s">
        <v>598</v>
      </c>
      <c r="J26" s="204" t="s">
        <v>38</v>
      </c>
      <c r="K26" s="191">
        <v>1</v>
      </c>
      <c r="L26" s="221">
        <v>8250</v>
      </c>
      <c r="M26" s="221">
        <v>14202</v>
      </c>
      <c r="N26" s="92">
        <f t="shared" si="3"/>
        <v>5952</v>
      </c>
      <c r="O26" s="254">
        <f t="shared" si="4"/>
        <v>0.41909590198563584</v>
      </c>
      <c r="P26" s="189" t="s">
        <v>159</v>
      </c>
      <c r="Q26" s="189" t="s">
        <v>193</v>
      </c>
      <c r="R26" s="189" t="s">
        <v>193</v>
      </c>
      <c r="S26" s="189" t="s">
        <v>193</v>
      </c>
      <c r="T26" s="221">
        <v>12600</v>
      </c>
      <c r="U26" s="65">
        <f t="shared" si="2"/>
        <v>0.34523809523809523</v>
      </c>
      <c r="V26" s="253">
        <v>43164</v>
      </c>
    </row>
    <row r="27" spans="1:22" ht="30" customHeight="1">
      <c r="A27" s="126" t="s">
        <v>268</v>
      </c>
      <c r="B27" s="126" t="s">
        <v>175</v>
      </c>
      <c r="C27" s="126" t="s">
        <v>194</v>
      </c>
      <c r="D27" s="125" t="s">
        <v>195</v>
      </c>
      <c r="E27" s="152" t="s">
        <v>48</v>
      </c>
      <c r="F27" s="152" t="s">
        <v>46</v>
      </c>
      <c r="G27" s="152" t="s">
        <v>47</v>
      </c>
      <c r="H27" s="234" t="s">
        <v>196</v>
      </c>
      <c r="I27" s="982" t="s">
        <v>562</v>
      </c>
      <c r="J27" s="204" t="s">
        <v>38</v>
      </c>
      <c r="K27" s="191">
        <v>5</v>
      </c>
      <c r="L27" s="221">
        <v>8621</v>
      </c>
      <c r="M27" s="263">
        <v>21528.1</v>
      </c>
      <c r="N27" s="92">
        <f t="shared" si="3"/>
        <v>12907.099999999999</v>
      </c>
      <c r="O27" s="254">
        <f t="shared" si="4"/>
        <v>0.5995466390438543</v>
      </c>
      <c r="P27" s="189" t="s">
        <v>197</v>
      </c>
      <c r="Q27" s="123">
        <v>0</v>
      </c>
      <c r="R27" s="124">
        <v>0</v>
      </c>
      <c r="S27" s="123">
        <v>0</v>
      </c>
      <c r="T27" s="222">
        <v>8681</v>
      </c>
      <c r="U27" s="65">
        <f t="shared" si="2"/>
        <v>0.006911646123718466</v>
      </c>
      <c r="V27" s="253">
        <v>43166</v>
      </c>
    </row>
    <row r="28" spans="1:22" ht="30" customHeight="1">
      <c r="A28" s="126" t="s">
        <v>185</v>
      </c>
      <c r="B28" s="126" t="s">
        <v>186</v>
      </c>
      <c r="C28" s="126" t="s">
        <v>187</v>
      </c>
      <c r="D28" s="125" t="s">
        <v>188</v>
      </c>
      <c r="E28" s="152" t="s">
        <v>48</v>
      </c>
      <c r="F28" s="152" t="s">
        <v>46</v>
      </c>
      <c r="G28" s="152" t="s">
        <v>47</v>
      </c>
      <c r="H28" s="289" t="s">
        <v>98</v>
      </c>
      <c r="I28" s="210" t="s">
        <v>1237</v>
      </c>
      <c r="J28" s="204" t="s">
        <v>38</v>
      </c>
      <c r="K28" s="191">
        <v>1</v>
      </c>
      <c r="L28" s="221" t="s">
        <v>22</v>
      </c>
      <c r="M28" s="221" t="s">
        <v>22</v>
      </c>
      <c r="N28" s="94" t="s">
        <v>22</v>
      </c>
      <c r="O28" s="94" t="s">
        <v>22</v>
      </c>
      <c r="P28" s="94" t="s">
        <v>22</v>
      </c>
      <c r="Q28" s="94" t="s">
        <v>22</v>
      </c>
      <c r="R28" s="94" t="s">
        <v>22</v>
      </c>
      <c r="S28" s="94" t="s">
        <v>22</v>
      </c>
      <c r="T28" s="94" t="s">
        <v>22</v>
      </c>
      <c r="U28" s="94" t="s">
        <v>22</v>
      </c>
      <c r="V28" s="94" t="s">
        <v>22</v>
      </c>
    </row>
    <row r="29" spans="1:22" ht="30" customHeight="1">
      <c r="A29" s="126" t="s">
        <v>204</v>
      </c>
      <c r="B29" s="126" t="s">
        <v>206</v>
      </c>
      <c r="C29" s="126" t="s">
        <v>205</v>
      </c>
      <c r="D29" s="125" t="s">
        <v>207</v>
      </c>
      <c r="E29" s="152" t="s">
        <v>48</v>
      </c>
      <c r="F29" s="152" t="s">
        <v>46</v>
      </c>
      <c r="G29" s="152" t="s">
        <v>47</v>
      </c>
      <c r="H29" s="288" t="s">
        <v>208</v>
      </c>
      <c r="I29" s="210" t="s">
        <v>1239</v>
      </c>
      <c r="J29" s="204" t="s">
        <v>38</v>
      </c>
      <c r="K29" s="191">
        <v>1</v>
      </c>
      <c r="L29" s="264">
        <v>4400</v>
      </c>
      <c r="M29" s="263">
        <v>6400</v>
      </c>
      <c r="N29" s="92">
        <f>M29-L29</f>
        <v>2000</v>
      </c>
      <c r="O29" s="254">
        <f t="shared" si="4"/>
        <v>0.3125</v>
      </c>
      <c r="P29" s="189" t="s">
        <v>159</v>
      </c>
      <c r="Q29" s="123">
        <v>0</v>
      </c>
      <c r="R29" s="124">
        <v>0</v>
      </c>
      <c r="S29" s="123">
        <v>0</v>
      </c>
      <c r="T29" s="222">
        <v>7920</v>
      </c>
      <c r="U29" s="65">
        <f t="shared" si="2"/>
        <v>0.4444444444444444</v>
      </c>
      <c r="V29" s="253">
        <v>43168</v>
      </c>
    </row>
    <row r="30" spans="1:22" ht="30" customHeight="1">
      <c r="A30" s="126" t="s">
        <v>271</v>
      </c>
      <c r="B30" s="126" t="s">
        <v>200</v>
      </c>
      <c r="C30" s="126" t="s">
        <v>272</v>
      </c>
      <c r="D30" s="125" t="s">
        <v>273</v>
      </c>
      <c r="E30" s="152" t="s">
        <v>48</v>
      </c>
      <c r="F30" s="152" t="s">
        <v>46</v>
      </c>
      <c r="G30" s="152" t="s">
        <v>47</v>
      </c>
      <c r="H30" s="288" t="s">
        <v>314</v>
      </c>
      <c r="I30" s="204" t="s">
        <v>274</v>
      </c>
      <c r="J30" s="204" t="s">
        <v>105</v>
      </c>
      <c r="K30" s="191">
        <v>1</v>
      </c>
      <c r="L30" s="985" t="s">
        <v>22</v>
      </c>
      <c r="M30" s="1020" t="s">
        <v>22</v>
      </c>
      <c r="N30" s="985" t="s">
        <v>22</v>
      </c>
      <c r="O30" s="985" t="s">
        <v>22</v>
      </c>
      <c r="P30" s="189" t="s">
        <v>275</v>
      </c>
      <c r="Q30" s="123">
        <v>0</v>
      </c>
      <c r="R30" s="124">
        <v>0</v>
      </c>
      <c r="S30" s="123">
        <v>0</v>
      </c>
      <c r="T30" s="999" t="s">
        <v>22</v>
      </c>
      <c r="U30" s="999" t="s">
        <v>22</v>
      </c>
      <c r="V30" s="985" t="s">
        <v>22</v>
      </c>
    </row>
    <row r="31" spans="1:22" ht="30" customHeight="1">
      <c r="A31" s="1118" t="s">
        <v>297</v>
      </c>
      <c r="B31" s="1118" t="s">
        <v>375</v>
      </c>
      <c r="C31" s="1118" t="s">
        <v>376</v>
      </c>
      <c r="D31" s="1120" t="s">
        <v>377</v>
      </c>
      <c r="E31" s="1108" t="s">
        <v>48</v>
      </c>
      <c r="F31" s="1108" t="s">
        <v>46</v>
      </c>
      <c r="G31" s="338"/>
      <c r="H31" s="288" t="s">
        <v>363</v>
      </c>
      <c r="I31" s="1122" t="s">
        <v>598</v>
      </c>
      <c r="J31" s="1122" t="s">
        <v>38</v>
      </c>
      <c r="K31" s="221" t="s">
        <v>400</v>
      </c>
      <c r="L31" s="221">
        <v>4130</v>
      </c>
      <c r="M31" s="263">
        <v>4329.6</v>
      </c>
      <c r="N31" s="92">
        <f>M31-L31</f>
        <v>199.60000000000036</v>
      </c>
      <c r="O31" s="254">
        <f t="shared" si="4"/>
        <v>0.046101256467110205</v>
      </c>
      <c r="P31" s="1112" t="s">
        <v>405</v>
      </c>
      <c r="Q31" s="1114">
        <v>0</v>
      </c>
      <c r="R31" s="1116">
        <v>0</v>
      </c>
      <c r="S31" s="1114">
        <v>0</v>
      </c>
      <c r="T31" s="222">
        <v>5250</v>
      </c>
      <c r="U31" s="65">
        <f t="shared" si="2"/>
        <v>0.21333333333333335</v>
      </c>
      <c r="V31" s="1106">
        <v>43210</v>
      </c>
    </row>
    <row r="32" spans="1:22" ht="30" customHeight="1">
      <c r="A32" s="1132"/>
      <c r="B32" s="1132"/>
      <c r="C32" s="1132"/>
      <c r="D32" s="1133"/>
      <c r="E32" s="1129"/>
      <c r="F32" s="1129"/>
      <c r="G32" s="339"/>
      <c r="H32" s="288" t="s">
        <v>394</v>
      </c>
      <c r="I32" s="1124"/>
      <c r="J32" s="1124"/>
      <c r="K32" s="342" t="s">
        <v>401</v>
      </c>
      <c r="L32" s="97">
        <v>3344</v>
      </c>
      <c r="M32" s="263">
        <v>4415.2</v>
      </c>
      <c r="N32" s="92">
        <f aca="true" t="shared" si="5" ref="N32:N37">M32-L32</f>
        <v>1071.1999999999998</v>
      </c>
      <c r="O32" s="254">
        <f t="shared" si="4"/>
        <v>0.24261641601739442</v>
      </c>
      <c r="P32" s="1130"/>
      <c r="Q32" s="1128"/>
      <c r="R32" s="1131"/>
      <c r="S32" s="1128"/>
      <c r="T32" s="222">
        <v>4600</v>
      </c>
      <c r="U32" s="65">
        <f t="shared" si="2"/>
        <v>0.27304347826086955</v>
      </c>
      <c r="V32" s="1134"/>
    </row>
    <row r="33" spans="1:22" ht="30" customHeight="1">
      <c r="A33" s="1132"/>
      <c r="B33" s="1132"/>
      <c r="C33" s="1132"/>
      <c r="D33" s="1133"/>
      <c r="E33" s="1129"/>
      <c r="F33" s="1129"/>
      <c r="G33" s="339"/>
      <c r="H33" s="288" t="s">
        <v>395</v>
      </c>
      <c r="I33" s="1124"/>
      <c r="J33" s="1124"/>
      <c r="K33" s="342" t="s">
        <v>402</v>
      </c>
      <c r="L33" s="111">
        <v>762</v>
      </c>
      <c r="M33" s="263">
        <v>1437</v>
      </c>
      <c r="N33" s="92">
        <f t="shared" si="5"/>
        <v>675</v>
      </c>
      <c r="O33" s="254">
        <f t="shared" si="4"/>
        <v>0.4697286012526096</v>
      </c>
      <c r="P33" s="1130"/>
      <c r="Q33" s="1128"/>
      <c r="R33" s="1131"/>
      <c r="S33" s="1128"/>
      <c r="T33" s="222">
        <v>852.6</v>
      </c>
      <c r="U33" s="65">
        <f t="shared" si="2"/>
        <v>0.10626319493314569</v>
      </c>
      <c r="V33" s="1134"/>
    </row>
    <row r="34" spans="1:22" ht="30" customHeight="1">
      <c r="A34" s="1132"/>
      <c r="B34" s="1132"/>
      <c r="C34" s="1132"/>
      <c r="D34" s="1133"/>
      <c r="E34" s="1129"/>
      <c r="F34" s="1129"/>
      <c r="G34" s="336" t="s">
        <v>47</v>
      </c>
      <c r="H34" s="288" t="s">
        <v>398</v>
      </c>
      <c r="I34" s="1124"/>
      <c r="J34" s="1124"/>
      <c r="K34" s="342" t="s">
        <v>403</v>
      </c>
      <c r="L34" s="221">
        <v>24030</v>
      </c>
      <c r="M34" s="263">
        <v>33377.5</v>
      </c>
      <c r="N34" s="92">
        <f t="shared" si="5"/>
        <v>9347.5</v>
      </c>
      <c r="O34" s="254">
        <f t="shared" si="4"/>
        <v>0.2800539285446783</v>
      </c>
      <c r="P34" s="1130"/>
      <c r="Q34" s="1128"/>
      <c r="R34" s="1131"/>
      <c r="S34" s="1128"/>
      <c r="T34" s="222">
        <v>31500</v>
      </c>
      <c r="U34" s="65">
        <f t="shared" si="2"/>
        <v>0.23714285714285716</v>
      </c>
      <c r="V34" s="1134"/>
    </row>
    <row r="35" spans="1:22" ht="30" customHeight="1">
      <c r="A35" s="1132"/>
      <c r="B35" s="1132"/>
      <c r="C35" s="1132"/>
      <c r="D35" s="1133"/>
      <c r="E35" s="1129"/>
      <c r="F35" s="1129"/>
      <c r="G35" s="339"/>
      <c r="H35" s="288" t="s">
        <v>396</v>
      </c>
      <c r="I35" s="1124"/>
      <c r="J35" s="1124"/>
      <c r="K35" s="341">
        <v>7</v>
      </c>
      <c r="L35" s="221">
        <v>772</v>
      </c>
      <c r="M35" s="263">
        <v>1526</v>
      </c>
      <c r="N35" s="92">
        <f t="shared" si="5"/>
        <v>754</v>
      </c>
      <c r="O35" s="254">
        <f t="shared" si="4"/>
        <v>0.4941022280471822</v>
      </c>
      <c r="P35" s="1130"/>
      <c r="Q35" s="1128"/>
      <c r="R35" s="1131"/>
      <c r="S35" s="1128"/>
      <c r="T35" s="222">
        <v>1500.5</v>
      </c>
      <c r="U35" s="65">
        <f t="shared" si="2"/>
        <v>0.4855048317227591</v>
      </c>
      <c r="V35" s="1134"/>
    </row>
    <row r="36" spans="1:22" ht="30" customHeight="1">
      <c r="A36" s="1132"/>
      <c r="B36" s="1132"/>
      <c r="C36" s="1132"/>
      <c r="D36" s="1133"/>
      <c r="E36" s="1129"/>
      <c r="F36" s="1129"/>
      <c r="G36" s="339"/>
      <c r="H36" s="288" t="s">
        <v>397</v>
      </c>
      <c r="I36" s="1124"/>
      <c r="J36" s="1124"/>
      <c r="K36" s="341">
        <v>16</v>
      </c>
      <c r="L36" s="221">
        <v>3712.5</v>
      </c>
      <c r="M36" s="263">
        <v>4785</v>
      </c>
      <c r="N36" s="92">
        <f t="shared" si="5"/>
        <v>1072.5</v>
      </c>
      <c r="O36" s="254">
        <f t="shared" si="4"/>
        <v>0.22413793103448276</v>
      </c>
      <c r="P36" s="1130"/>
      <c r="Q36" s="1128"/>
      <c r="R36" s="1131"/>
      <c r="S36" s="1128"/>
      <c r="T36" s="222">
        <v>4950</v>
      </c>
      <c r="U36" s="65">
        <f t="shared" si="2"/>
        <v>0.25</v>
      </c>
      <c r="V36" s="1134"/>
    </row>
    <row r="37" spans="1:22" ht="30" customHeight="1">
      <c r="A37" s="1119"/>
      <c r="B37" s="1119"/>
      <c r="C37" s="1119"/>
      <c r="D37" s="1121"/>
      <c r="E37" s="1109"/>
      <c r="F37" s="1109"/>
      <c r="G37" s="340"/>
      <c r="H37" s="288" t="s">
        <v>399</v>
      </c>
      <c r="I37" s="1123"/>
      <c r="J37" s="1123"/>
      <c r="K37" s="342" t="s">
        <v>404</v>
      </c>
      <c r="L37" s="221">
        <v>823.2</v>
      </c>
      <c r="M37" s="263">
        <v>1406.4</v>
      </c>
      <c r="N37" s="92">
        <f t="shared" si="5"/>
        <v>583.2</v>
      </c>
      <c r="O37" s="254">
        <f t="shared" si="4"/>
        <v>0.41467576791808874</v>
      </c>
      <c r="P37" s="1113"/>
      <c r="Q37" s="1115"/>
      <c r="R37" s="1117"/>
      <c r="S37" s="1115"/>
      <c r="T37" s="222">
        <v>1150</v>
      </c>
      <c r="U37" s="65">
        <f t="shared" si="2"/>
        <v>0.2841739130434782</v>
      </c>
      <c r="V37" s="1107"/>
    </row>
    <row r="38" spans="1:22" ht="30" customHeight="1">
      <c r="A38" s="1118" t="s">
        <v>298</v>
      </c>
      <c r="B38" s="1118" t="s">
        <v>221</v>
      </c>
      <c r="C38" s="1118" t="s">
        <v>354</v>
      </c>
      <c r="D38" s="1120" t="s">
        <v>355</v>
      </c>
      <c r="E38" s="1108" t="s">
        <v>48</v>
      </c>
      <c r="F38" s="1108" t="s">
        <v>46</v>
      </c>
      <c r="G38" s="1108" t="s">
        <v>47</v>
      </c>
      <c r="H38" s="288" t="s">
        <v>357</v>
      </c>
      <c r="I38" s="1122" t="s">
        <v>598</v>
      </c>
      <c r="J38" s="1122" t="s">
        <v>38</v>
      </c>
      <c r="K38" s="325" t="s">
        <v>356</v>
      </c>
      <c r="L38" s="221">
        <v>1509</v>
      </c>
      <c r="M38" s="263">
        <v>1571.5</v>
      </c>
      <c r="N38" s="92">
        <f t="shared" si="3"/>
        <v>62.5</v>
      </c>
      <c r="O38" s="254">
        <f t="shared" si="4"/>
        <v>0.03977091950365892</v>
      </c>
      <c r="P38" s="1112" t="s">
        <v>365</v>
      </c>
      <c r="Q38" s="1114">
        <v>0</v>
      </c>
      <c r="R38" s="1116">
        <v>0</v>
      </c>
      <c r="S38" s="1114">
        <v>0</v>
      </c>
      <c r="T38" s="222">
        <v>2840</v>
      </c>
      <c r="U38" s="65">
        <f t="shared" si="2"/>
        <v>0.4686619718309859</v>
      </c>
      <c r="V38" s="1106">
        <v>43203</v>
      </c>
    </row>
    <row r="39" spans="1:22" ht="30" customHeight="1">
      <c r="A39" s="1132"/>
      <c r="B39" s="1132"/>
      <c r="C39" s="1132"/>
      <c r="D39" s="1133"/>
      <c r="E39" s="1129"/>
      <c r="F39" s="1129"/>
      <c r="G39" s="1129"/>
      <c r="H39" s="288" t="s">
        <v>358</v>
      </c>
      <c r="I39" s="1124"/>
      <c r="J39" s="1124"/>
      <c r="K39" s="152" t="s">
        <v>359</v>
      </c>
      <c r="L39" s="221">
        <v>28425</v>
      </c>
      <c r="M39" s="263">
        <v>43586.4</v>
      </c>
      <c r="N39" s="92">
        <f t="shared" si="3"/>
        <v>15161.400000000001</v>
      </c>
      <c r="O39" s="254">
        <f t="shared" si="4"/>
        <v>0.34784703485490887</v>
      </c>
      <c r="P39" s="1130"/>
      <c r="Q39" s="1128"/>
      <c r="R39" s="1131"/>
      <c r="S39" s="1128"/>
      <c r="T39" s="222">
        <v>42370</v>
      </c>
      <c r="U39" s="65">
        <f t="shared" si="2"/>
        <v>0.3291243804578711</v>
      </c>
      <c r="V39" s="1134"/>
    </row>
    <row r="40" spans="1:22" ht="30" customHeight="1">
      <c r="A40" s="1132"/>
      <c r="B40" s="1132"/>
      <c r="C40" s="1132"/>
      <c r="D40" s="1133"/>
      <c r="E40" s="1129"/>
      <c r="F40" s="1129"/>
      <c r="G40" s="1129"/>
      <c r="H40" s="288" t="s">
        <v>360</v>
      </c>
      <c r="I40" s="1124"/>
      <c r="J40" s="1124"/>
      <c r="K40" s="325" t="s">
        <v>361</v>
      </c>
      <c r="L40" s="221">
        <v>12180</v>
      </c>
      <c r="M40" s="263">
        <v>16415</v>
      </c>
      <c r="N40" s="92">
        <f t="shared" si="3"/>
        <v>4235</v>
      </c>
      <c r="O40" s="254">
        <f t="shared" si="4"/>
        <v>0.2579957356076759</v>
      </c>
      <c r="P40" s="1130"/>
      <c r="Q40" s="1128"/>
      <c r="R40" s="1131"/>
      <c r="S40" s="1128"/>
      <c r="T40" s="222">
        <v>16800</v>
      </c>
      <c r="U40" s="65">
        <f t="shared" si="2"/>
        <v>0.275</v>
      </c>
      <c r="V40" s="1134"/>
    </row>
    <row r="41" spans="1:22" ht="30" customHeight="1">
      <c r="A41" s="1132"/>
      <c r="B41" s="1132"/>
      <c r="C41" s="1132"/>
      <c r="D41" s="1133"/>
      <c r="E41" s="1129"/>
      <c r="F41" s="1129"/>
      <c r="G41" s="1129"/>
      <c r="H41" s="288" t="s">
        <v>362</v>
      </c>
      <c r="I41" s="1124"/>
      <c r="J41" s="1124"/>
      <c r="K41" s="325">
        <v>11</v>
      </c>
      <c r="L41" s="221">
        <v>15000</v>
      </c>
      <c r="M41" s="263">
        <v>24000</v>
      </c>
      <c r="N41" s="92">
        <f t="shared" si="3"/>
        <v>9000</v>
      </c>
      <c r="O41" s="254">
        <f t="shared" si="4"/>
        <v>0.375</v>
      </c>
      <c r="P41" s="1130"/>
      <c r="Q41" s="1128"/>
      <c r="R41" s="1131"/>
      <c r="S41" s="1128"/>
      <c r="T41" s="222">
        <v>25000</v>
      </c>
      <c r="U41" s="65">
        <f t="shared" si="2"/>
        <v>0.4</v>
      </c>
      <c r="V41" s="1134"/>
    </row>
    <row r="42" spans="1:22" ht="30" customHeight="1">
      <c r="A42" s="1119"/>
      <c r="B42" s="1119"/>
      <c r="C42" s="1119"/>
      <c r="D42" s="1121"/>
      <c r="E42" s="1109"/>
      <c r="F42" s="1109"/>
      <c r="G42" s="1109"/>
      <c r="H42" s="288" t="s">
        <v>363</v>
      </c>
      <c r="I42" s="1123"/>
      <c r="J42" s="1123"/>
      <c r="K42" s="152" t="s">
        <v>364</v>
      </c>
      <c r="L42" s="221">
        <v>4636</v>
      </c>
      <c r="M42" s="263">
        <v>5660</v>
      </c>
      <c r="N42" s="92">
        <f t="shared" si="3"/>
        <v>1024</v>
      </c>
      <c r="O42" s="254">
        <f t="shared" si="4"/>
        <v>0.18091872791519434</v>
      </c>
      <c r="P42" s="1113"/>
      <c r="Q42" s="1115"/>
      <c r="R42" s="1117"/>
      <c r="S42" s="1115"/>
      <c r="T42" s="222">
        <v>7750</v>
      </c>
      <c r="U42" s="65">
        <f t="shared" si="2"/>
        <v>0.40180645161290324</v>
      </c>
      <c r="V42" s="1107"/>
    </row>
    <row r="43" spans="1:22" ht="30" customHeight="1">
      <c r="A43" s="126" t="s">
        <v>299</v>
      </c>
      <c r="B43" s="126" t="s">
        <v>375</v>
      </c>
      <c r="C43" s="126" t="s">
        <v>378</v>
      </c>
      <c r="D43" s="125" t="s">
        <v>379</v>
      </c>
      <c r="E43" s="152" t="s">
        <v>48</v>
      </c>
      <c r="F43" s="152" t="s">
        <v>46</v>
      </c>
      <c r="G43" s="152" t="s">
        <v>47</v>
      </c>
      <c r="H43" s="545" t="s">
        <v>314</v>
      </c>
      <c r="I43" s="982" t="s">
        <v>284</v>
      </c>
      <c r="J43" s="546" t="s">
        <v>105</v>
      </c>
      <c r="K43" s="191">
        <v>6</v>
      </c>
      <c r="L43" s="985" t="s">
        <v>22</v>
      </c>
      <c r="M43" s="1020" t="s">
        <v>22</v>
      </c>
      <c r="N43" s="985" t="s">
        <v>22</v>
      </c>
      <c r="O43" s="985" t="s">
        <v>22</v>
      </c>
      <c r="P43" s="189" t="s">
        <v>526</v>
      </c>
      <c r="Q43" s="123">
        <v>1</v>
      </c>
      <c r="R43" s="124">
        <v>1</v>
      </c>
      <c r="S43" s="123">
        <v>2</v>
      </c>
      <c r="T43" s="222">
        <v>248000</v>
      </c>
      <c r="U43" s="985" t="s">
        <v>22</v>
      </c>
      <c r="V43" s="985" t="s">
        <v>22</v>
      </c>
    </row>
    <row r="44" spans="1:22" ht="30" customHeight="1">
      <c r="A44" s="1118" t="s">
        <v>366</v>
      </c>
      <c r="B44" s="1118" t="s">
        <v>349</v>
      </c>
      <c r="C44" s="1118" t="s">
        <v>350</v>
      </c>
      <c r="D44" s="1120" t="s">
        <v>351</v>
      </c>
      <c r="E44" s="1108" t="s">
        <v>48</v>
      </c>
      <c r="F44" s="1108" t="s">
        <v>46</v>
      </c>
      <c r="G44" s="1108" t="s">
        <v>47</v>
      </c>
      <c r="H44" s="288" t="s">
        <v>399</v>
      </c>
      <c r="I44" s="1122" t="s">
        <v>598</v>
      </c>
      <c r="J44" s="1122" t="s">
        <v>38</v>
      </c>
      <c r="K44" s="347" t="s">
        <v>416</v>
      </c>
      <c r="L44" s="221">
        <v>4047</v>
      </c>
      <c r="M44" s="263">
        <v>8041</v>
      </c>
      <c r="N44" s="92">
        <f t="shared" si="3"/>
        <v>3994</v>
      </c>
      <c r="O44" s="254">
        <f t="shared" si="4"/>
        <v>0.4967043900012436</v>
      </c>
      <c r="P44" s="1112" t="s">
        <v>418</v>
      </c>
      <c r="Q44" s="1114">
        <v>0</v>
      </c>
      <c r="R44" s="1116">
        <v>0</v>
      </c>
      <c r="S44" s="1114">
        <v>0</v>
      </c>
      <c r="T44" s="269">
        <v>6240</v>
      </c>
      <c r="U44" s="65">
        <f t="shared" si="2"/>
        <v>0.35144230769230766</v>
      </c>
      <c r="V44" s="253">
        <v>43194</v>
      </c>
    </row>
    <row r="45" spans="1:22" ht="30" customHeight="1">
      <c r="A45" s="1132"/>
      <c r="B45" s="1132"/>
      <c r="C45" s="1132"/>
      <c r="D45" s="1133"/>
      <c r="E45" s="1129"/>
      <c r="F45" s="1129"/>
      <c r="G45" s="1129"/>
      <c r="H45" s="93" t="s">
        <v>314</v>
      </c>
      <c r="I45" s="1124"/>
      <c r="J45" s="1124"/>
      <c r="K45" s="347">
        <v>2</v>
      </c>
      <c r="L45" s="1020" t="s">
        <v>22</v>
      </c>
      <c r="M45" s="1020" t="s">
        <v>22</v>
      </c>
      <c r="N45" s="1020" t="s">
        <v>22</v>
      </c>
      <c r="O45" s="1020" t="s">
        <v>22</v>
      </c>
      <c r="P45" s="1130"/>
      <c r="Q45" s="1128"/>
      <c r="R45" s="1131"/>
      <c r="S45" s="1128"/>
      <c r="T45" s="269">
        <v>11000</v>
      </c>
      <c r="U45" s="268"/>
      <c r="V45" s="346"/>
    </row>
    <row r="46" spans="1:22" ht="30" customHeight="1">
      <c r="A46" s="1132"/>
      <c r="B46" s="1132"/>
      <c r="C46" s="1132"/>
      <c r="D46" s="1133"/>
      <c r="E46" s="1129"/>
      <c r="F46" s="1129"/>
      <c r="G46" s="1129"/>
      <c r="H46" s="288" t="s">
        <v>415</v>
      </c>
      <c r="I46" s="1124"/>
      <c r="J46" s="1124"/>
      <c r="K46" s="347">
        <v>3</v>
      </c>
      <c r="L46" s="221">
        <v>11555</v>
      </c>
      <c r="M46" s="263">
        <v>13665</v>
      </c>
      <c r="N46" s="92">
        <f t="shared" si="3"/>
        <v>2110</v>
      </c>
      <c r="O46" s="254">
        <f>N46/M46</f>
        <v>0.1544090742773509</v>
      </c>
      <c r="P46" s="1130"/>
      <c r="Q46" s="1128"/>
      <c r="R46" s="1131"/>
      <c r="S46" s="1128"/>
      <c r="T46" s="269">
        <v>12700</v>
      </c>
      <c r="U46" s="65">
        <f t="shared" si="2"/>
        <v>0.09015748031496063</v>
      </c>
      <c r="V46" s="346">
        <v>43214</v>
      </c>
    </row>
    <row r="47" spans="1:22" ht="30" customHeight="1">
      <c r="A47" s="1132"/>
      <c r="B47" s="1132"/>
      <c r="C47" s="1132"/>
      <c r="D47" s="1133"/>
      <c r="E47" s="1129"/>
      <c r="F47" s="1129"/>
      <c r="G47" s="1129"/>
      <c r="H47" s="288" t="s">
        <v>394</v>
      </c>
      <c r="I47" s="1124"/>
      <c r="J47" s="1124"/>
      <c r="K47" s="347">
        <v>4</v>
      </c>
      <c r="L47" s="221">
        <v>4800</v>
      </c>
      <c r="M47" s="263">
        <v>6727.5</v>
      </c>
      <c r="N47" s="92">
        <f t="shared" si="3"/>
        <v>1927.5</v>
      </c>
      <c r="O47" s="254">
        <f>N47/M47</f>
        <v>0.28651059085841696</v>
      </c>
      <c r="P47" s="1130"/>
      <c r="Q47" s="1128"/>
      <c r="R47" s="1131"/>
      <c r="S47" s="1128"/>
      <c r="T47" s="269">
        <v>6000</v>
      </c>
      <c r="U47" s="65">
        <f t="shared" si="2"/>
        <v>0.2</v>
      </c>
      <c r="V47" s="346">
        <v>43195</v>
      </c>
    </row>
    <row r="48" spans="1:22" ht="30" customHeight="1">
      <c r="A48" s="1132"/>
      <c r="B48" s="1132"/>
      <c r="C48" s="1132"/>
      <c r="D48" s="1133"/>
      <c r="E48" s="1129"/>
      <c r="F48" s="1129"/>
      <c r="G48" s="1129"/>
      <c r="H48" s="288" t="s">
        <v>360</v>
      </c>
      <c r="I48" s="1124"/>
      <c r="J48" s="1124"/>
      <c r="K48" s="347">
        <v>5</v>
      </c>
      <c r="L48" s="221">
        <v>6624</v>
      </c>
      <c r="M48" s="263">
        <v>10800</v>
      </c>
      <c r="N48" s="92">
        <f t="shared" si="3"/>
        <v>4176</v>
      </c>
      <c r="O48" s="254">
        <f>N48/M48</f>
        <v>0.38666666666666666</v>
      </c>
      <c r="P48" s="1130"/>
      <c r="Q48" s="1128"/>
      <c r="R48" s="1131"/>
      <c r="S48" s="1128"/>
      <c r="T48" s="269">
        <v>7800</v>
      </c>
      <c r="U48" s="65">
        <f t="shared" si="2"/>
        <v>0.15076923076923077</v>
      </c>
      <c r="V48" s="346">
        <v>43194</v>
      </c>
    </row>
    <row r="49" spans="1:22" ht="30" customHeight="1">
      <c r="A49" s="1119"/>
      <c r="B49" s="1119"/>
      <c r="C49" s="1119"/>
      <c r="D49" s="1121"/>
      <c r="E49" s="1109"/>
      <c r="F49" s="1109"/>
      <c r="G49" s="1109"/>
      <c r="H49" s="288" t="s">
        <v>363</v>
      </c>
      <c r="I49" s="1123"/>
      <c r="J49" s="1123"/>
      <c r="K49" s="347" t="s">
        <v>417</v>
      </c>
      <c r="L49" s="221">
        <v>7965.4</v>
      </c>
      <c r="M49" s="263">
        <v>11337</v>
      </c>
      <c r="N49" s="92">
        <f t="shared" si="3"/>
        <v>3371.6000000000004</v>
      </c>
      <c r="O49" s="254">
        <f>N49/M49</f>
        <v>0.2973979006791921</v>
      </c>
      <c r="P49" s="1113"/>
      <c r="Q49" s="1115"/>
      <c r="R49" s="1117"/>
      <c r="S49" s="1115"/>
      <c r="T49" s="269">
        <v>8971</v>
      </c>
      <c r="U49" s="65">
        <f t="shared" si="2"/>
        <v>0.11209452680860554</v>
      </c>
      <c r="V49" s="346">
        <v>43195</v>
      </c>
    </row>
    <row r="50" spans="1:22" ht="30" customHeight="1">
      <c r="A50" s="310" t="s">
        <v>300</v>
      </c>
      <c r="B50" s="337" t="s">
        <v>380</v>
      </c>
      <c r="C50" s="327" t="s">
        <v>381</v>
      </c>
      <c r="D50" s="328" t="s">
        <v>383</v>
      </c>
      <c r="E50" s="152" t="s">
        <v>48</v>
      </c>
      <c r="F50" s="152" t="s">
        <v>46</v>
      </c>
      <c r="G50" s="152" t="s">
        <v>47</v>
      </c>
      <c r="H50" s="288" t="s">
        <v>385</v>
      </c>
      <c r="I50" s="978" t="s">
        <v>284</v>
      </c>
      <c r="J50" s="329" t="s">
        <v>22</v>
      </c>
      <c r="K50" s="329" t="s">
        <v>22</v>
      </c>
      <c r="L50" s="329" t="s">
        <v>22</v>
      </c>
      <c r="M50" s="329" t="s">
        <v>22</v>
      </c>
      <c r="N50" s="1020" t="s">
        <v>22</v>
      </c>
      <c r="O50" s="1020" t="s">
        <v>22</v>
      </c>
      <c r="P50" s="329" t="s">
        <v>22</v>
      </c>
      <c r="Q50" s="329" t="s">
        <v>22</v>
      </c>
      <c r="R50" s="329" t="s">
        <v>22</v>
      </c>
      <c r="S50" s="329" t="s">
        <v>22</v>
      </c>
      <c r="T50" s="329" t="s">
        <v>22</v>
      </c>
      <c r="U50" s="65"/>
      <c r="V50" s="329" t="s">
        <v>22</v>
      </c>
    </row>
    <row r="51" spans="1:22" ht="30" customHeight="1">
      <c r="A51" s="310" t="s">
        <v>301</v>
      </c>
      <c r="B51" s="327" t="s">
        <v>232</v>
      </c>
      <c r="C51" s="327" t="s">
        <v>382</v>
      </c>
      <c r="D51" s="328" t="s">
        <v>384</v>
      </c>
      <c r="E51" s="152" t="s">
        <v>48</v>
      </c>
      <c r="F51" s="152" t="s">
        <v>46</v>
      </c>
      <c r="G51" s="152" t="s">
        <v>47</v>
      </c>
      <c r="H51" s="448" t="s">
        <v>580</v>
      </c>
      <c r="I51" s="978" t="s">
        <v>1241</v>
      </c>
      <c r="J51" s="444" t="s">
        <v>105</v>
      </c>
      <c r="K51" s="259">
        <v>1</v>
      </c>
      <c r="L51" s="221">
        <v>192000</v>
      </c>
      <c r="M51" s="263">
        <v>274440</v>
      </c>
      <c r="N51" s="92">
        <f t="shared" si="3"/>
        <v>82440</v>
      </c>
      <c r="O51" s="254">
        <f>N51/M51</f>
        <v>0.3003935286401399</v>
      </c>
      <c r="P51" s="189" t="s">
        <v>581</v>
      </c>
      <c r="Q51" s="123">
        <v>0</v>
      </c>
      <c r="R51" s="258">
        <v>0</v>
      </c>
      <c r="S51" s="257">
        <v>1</v>
      </c>
      <c r="T51" s="222">
        <v>234000</v>
      </c>
      <c r="U51" s="65">
        <f t="shared" si="2"/>
        <v>0.1794871794871795</v>
      </c>
      <c r="V51" s="253">
        <v>43291</v>
      </c>
    </row>
    <row r="52" spans="1:22" ht="30" customHeight="1">
      <c r="A52" s="126" t="s">
        <v>302</v>
      </c>
      <c r="B52" s="126" t="s">
        <v>303</v>
      </c>
      <c r="C52" s="126" t="s">
        <v>304</v>
      </c>
      <c r="D52" s="270" t="s">
        <v>305</v>
      </c>
      <c r="E52" s="152" t="s">
        <v>48</v>
      </c>
      <c r="F52" s="152" t="s">
        <v>46</v>
      </c>
      <c r="G52" s="152" t="s">
        <v>98</v>
      </c>
      <c r="H52" s="288" t="s">
        <v>98</v>
      </c>
      <c r="I52" s="982" t="s">
        <v>284</v>
      </c>
      <c r="J52" s="204" t="s">
        <v>38</v>
      </c>
      <c r="K52" s="275">
        <v>1</v>
      </c>
      <c r="L52" s="985" t="s">
        <v>22</v>
      </c>
      <c r="M52" s="1020" t="s">
        <v>22</v>
      </c>
      <c r="N52" s="985" t="s">
        <v>22</v>
      </c>
      <c r="O52" s="985" t="s">
        <v>22</v>
      </c>
      <c r="P52" s="189" t="s">
        <v>159</v>
      </c>
      <c r="Q52" s="123">
        <v>0</v>
      </c>
      <c r="R52" s="124">
        <v>0</v>
      </c>
      <c r="S52" s="123">
        <v>0</v>
      </c>
      <c r="T52" s="985" t="s">
        <v>22</v>
      </c>
      <c r="U52" s="985" t="s">
        <v>22</v>
      </c>
      <c r="V52" s="985" t="s">
        <v>22</v>
      </c>
    </row>
    <row r="53" spans="1:22" ht="30" customHeight="1">
      <c r="A53" s="1118" t="s">
        <v>348</v>
      </c>
      <c r="B53" s="1118" t="s">
        <v>409</v>
      </c>
      <c r="C53" s="1118" t="s">
        <v>410</v>
      </c>
      <c r="D53" s="1120" t="s">
        <v>411</v>
      </c>
      <c r="E53" s="1108" t="s">
        <v>48</v>
      </c>
      <c r="F53" s="1108" t="s">
        <v>46</v>
      </c>
      <c r="G53" s="1108" t="s">
        <v>47</v>
      </c>
      <c r="H53" s="1137" t="s">
        <v>504</v>
      </c>
      <c r="I53" s="1122" t="s">
        <v>284</v>
      </c>
      <c r="J53" s="1122" t="s">
        <v>38</v>
      </c>
      <c r="K53" s="392" t="s">
        <v>505</v>
      </c>
      <c r="L53" s="985" t="s">
        <v>22</v>
      </c>
      <c r="M53" s="1020" t="s">
        <v>22</v>
      </c>
      <c r="N53" s="985" t="s">
        <v>22</v>
      </c>
      <c r="O53" s="985" t="s">
        <v>22</v>
      </c>
      <c r="P53" s="1112" t="s">
        <v>159</v>
      </c>
      <c r="Q53" s="1114">
        <v>0</v>
      </c>
      <c r="R53" s="1116">
        <v>0</v>
      </c>
      <c r="S53" s="1114">
        <v>0</v>
      </c>
      <c r="T53" s="985" t="s">
        <v>22</v>
      </c>
      <c r="U53" s="985" t="s">
        <v>22</v>
      </c>
      <c r="V53" s="985" t="s">
        <v>22</v>
      </c>
    </row>
    <row r="54" spans="1:22" ht="30" customHeight="1">
      <c r="A54" s="1132"/>
      <c r="B54" s="1132"/>
      <c r="C54" s="1132"/>
      <c r="D54" s="1133"/>
      <c r="E54" s="1129"/>
      <c r="F54" s="1129"/>
      <c r="G54" s="1129"/>
      <c r="H54" s="1138"/>
      <c r="I54" s="1124"/>
      <c r="J54" s="1124"/>
      <c r="K54" s="344">
        <v>3</v>
      </c>
      <c r="L54" s="985" t="s">
        <v>22</v>
      </c>
      <c r="M54" s="1020" t="s">
        <v>22</v>
      </c>
      <c r="N54" s="985" t="s">
        <v>22</v>
      </c>
      <c r="O54" s="985" t="s">
        <v>22</v>
      </c>
      <c r="P54" s="1130"/>
      <c r="Q54" s="1128"/>
      <c r="R54" s="1131"/>
      <c r="S54" s="1128"/>
      <c r="T54" s="985" t="s">
        <v>22</v>
      </c>
      <c r="U54" s="985" t="s">
        <v>22</v>
      </c>
      <c r="V54" s="985" t="s">
        <v>22</v>
      </c>
    </row>
    <row r="55" spans="1:22" ht="30" customHeight="1">
      <c r="A55" s="1132"/>
      <c r="B55" s="1132"/>
      <c r="C55" s="1132"/>
      <c r="D55" s="1133"/>
      <c r="E55" s="1129"/>
      <c r="F55" s="1129"/>
      <c r="G55" s="1129"/>
      <c r="H55" s="288" t="s">
        <v>412</v>
      </c>
      <c r="I55" s="1124"/>
      <c r="J55" s="1124"/>
      <c r="K55" s="344">
        <v>7</v>
      </c>
      <c r="L55" s="221">
        <v>1750</v>
      </c>
      <c r="M55" s="263">
        <v>5609</v>
      </c>
      <c r="N55" s="92">
        <f aca="true" t="shared" si="6" ref="N55:N65">M55-L55</f>
        <v>3859</v>
      </c>
      <c r="O55" s="254">
        <f aca="true" t="shared" si="7" ref="O55:O65">N55/M55</f>
        <v>0.6880014262791941</v>
      </c>
      <c r="P55" s="1130"/>
      <c r="Q55" s="1128"/>
      <c r="R55" s="1131"/>
      <c r="S55" s="1128"/>
      <c r="T55" s="222">
        <v>1750</v>
      </c>
      <c r="U55" s="268">
        <f aca="true" t="shared" si="8" ref="U55:U65">(T55-L55)/T55*100%</f>
        <v>0</v>
      </c>
      <c r="V55" s="1151">
        <v>43209</v>
      </c>
    </row>
    <row r="56" spans="1:22" ht="30" customHeight="1">
      <c r="A56" s="1119"/>
      <c r="B56" s="1119"/>
      <c r="C56" s="1119"/>
      <c r="D56" s="1121"/>
      <c r="E56" s="1109"/>
      <c r="F56" s="1109"/>
      <c r="G56" s="1109"/>
      <c r="H56" s="288" t="s">
        <v>413</v>
      </c>
      <c r="I56" s="1123"/>
      <c r="J56" s="1123"/>
      <c r="K56" s="344" t="s">
        <v>414</v>
      </c>
      <c r="L56" s="221">
        <v>6509</v>
      </c>
      <c r="M56" s="263">
        <v>14943.5</v>
      </c>
      <c r="N56" s="92">
        <f t="shared" si="6"/>
        <v>8434.5</v>
      </c>
      <c r="O56" s="254">
        <f t="shared" si="7"/>
        <v>0.5644260046173922</v>
      </c>
      <c r="P56" s="1113"/>
      <c r="Q56" s="1115"/>
      <c r="R56" s="1117"/>
      <c r="S56" s="1115"/>
      <c r="T56" s="222">
        <v>7090</v>
      </c>
      <c r="U56" s="268">
        <f t="shared" si="8"/>
        <v>0.08194640338504937</v>
      </c>
      <c r="V56" s="1151"/>
    </row>
    <row r="57" spans="1:22" ht="30" customHeight="1">
      <c r="A57" s="1118" t="s">
        <v>428</v>
      </c>
      <c r="B57" s="1118" t="s">
        <v>443</v>
      </c>
      <c r="C57" s="1118" t="s">
        <v>444</v>
      </c>
      <c r="D57" s="1120" t="s">
        <v>445</v>
      </c>
      <c r="E57" s="1108" t="s">
        <v>48</v>
      </c>
      <c r="F57" s="1108" t="s">
        <v>46</v>
      </c>
      <c r="G57" s="1108" t="s">
        <v>47</v>
      </c>
      <c r="H57" s="288" t="s">
        <v>446</v>
      </c>
      <c r="I57" s="1110" t="s">
        <v>1242</v>
      </c>
      <c r="J57" s="1122" t="s">
        <v>38</v>
      </c>
      <c r="K57" s="369">
        <v>2</v>
      </c>
      <c r="L57" s="221">
        <v>3160</v>
      </c>
      <c r="M57" s="263">
        <v>4220</v>
      </c>
      <c r="N57" s="265">
        <f t="shared" si="6"/>
        <v>1060</v>
      </c>
      <c r="O57" s="254">
        <f t="shared" si="7"/>
        <v>0.25118483412322273</v>
      </c>
      <c r="P57" s="1112" t="s">
        <v>452</v>
      </c>
      <c r="Q57" s="1114">
        <v>0</v>
      </c>
      <c r="R57" s="1116">
        <v>0</v>
      </c>
      <c r="S57" s="1114">
        <v>0</v>
      </c>
      <c r="T57" s="222">
        <v>3700</v>
      </c>
      <c r="U57" s="268">
        <f t="shared" si="8"/>
        <v>0.14594594594594595</v>
      </c>
      <c r="V57" s="1106">
        <v>43227</v>
      </c>
    </row>
    <row r="58" spans="1:22" ht="30" customHeight="1">
      <c r="A58" s="1132"/>
      <c r="B58" s="1132"/>
      <c r="C58" s="1132"/>
      <c r="D58" s="1133"/>
      <c r="E58" s="1129"/>
      <c r="F58" s="1129"/>
      <c r="G58" s="1129"/>
      <c r="H58" s="288" t="s">
        <v>447</v>
      </c>
      <c r="I58" s="1135"/>
      <c r="J58" s="1124"/>
      <c r="K58" s="369">
        <v>25</v>
      </c>
      <c r="L58" s="221">
        <v>1770.12</v>
      </c>
      <c r="M58" s="263">
        <v>2219.91</v>
      </c>
      <c r="N58" s="265">
        <f t="shared" si="6"/>
        <v>449.78999999999996</v>
      </c>
      <c r="O58" s="254">
        <f t="shared" si="7"/>
        <v>0.20261632228333581</v>
      </c>
      <c r="P58" s="1130"/>
      <c r="Q58" s="1128"/>
      <c r="R58" s="1131"/>
      <c r="S58" s="1128"/>
      <c r="T58" s="222">
        <v>2278.5</v>
      </c>
      <c r="U58" s="268">
        <f t="shared" si="8"/>
        <v>0.2231204739960501</v>
      </c>
      <c r="V58" s="1134"/>
    </row>
    <row r="59" spans="1:22" ht="30" customHeight="1">
      <c r="A59" s="1132"/>
      <c r="B59" s="1132"/>
      <c r="C59" s="1132"/>
      <c r="D59" s="1133"/>
      <c r="E59" s="1129"/>
      <c r="F59" s="1129"/>
      <c r="G59" s="1129"/>
      <c r="H59" s="288" t="s">
        <v>448</v>
      </c>
      <c r="I59" s="1135"/>
      <c r="J59" s="1124"/>
      <c r="K59" s="369" t="s">
        <v>450</v>
      </c>
      <c r="L59" s="221">
        <v>6578.9</v>
      </c>
      <c r="M59" s="263">
        <v>17863.27</v>
      </c>
      <c r="N59" s="265">
        <f t="shared" si="6"/>
        <v>11284.37</v>
      </c>
      <c r="O59" s="254">
        <f t="shared" si="7"/>
        <v>0.6317079683618957</v>
      </c>
      <c r="P59" s="1130"/>
      <c r="Q59" s="1128"/>
      <c r="R59" s="1131"/>
      <c r="S59" s="1128"/>
      <c r="T59" s="222">
        <v>11150</v>
      </c>
      <c r="U59" s="268">
        <f t="shared" si="8"/>
        <v>0.40996412556053813</v>
      </c>
      <c r="V59" s="1134"/>
    </row>
    <row r="60" spans="1:22" ht="30" customHeight="1">
      <c r="A60" s="1119"/>
      <c r="B60" s="1119"/>
      <c r="C60" s="1119"/>
      <c r="D60" s="1121"/>
      <c r="E60" s="1109"/>
      <c r="F60" s="1109"/>
      <c r="G60" s="1109"/>
      <c r="H60" s="288" t="s">
        <v>449</v>
      </c>
      <c r="I60" s="1111"/>
      <c r="J60" s="1123"/>
      <c r="K60" s="369" t="s">
        <v>451</v>
      </c>
      <c r="L60" s="221">
        <v>7042.9</v>
      </c>
      <c r="M60" s="263">
        <v>8716.3</v>
      </c>
      <c r="N60" s="265">
        <f t="shared" si="6"/>
        <v>1673.3999999999996</v>
      </c>
      <c r="O60" s="254">
        <f t="shared" si="7"/>
        <v>0.19198513130571457</v>
      </c>
      <c r="P60" s="1113"/>
      <c r="Q60" s="1115"/>
      <c r="R60" s="1117"/>
      <c r="S60" s="1115"/>
      <c r="T60" s="222">
        <v>12004.44</v>
      </c>
      <c r="U60" s="268">
        <f t="shared" si="8"/>
        <v>0.4133087424319669</v>
      </c>
      <c r="V60" s="1107"/>
    </row>
    <row r="61" spans="1:22" ht="30" customHeight="1">
      <c r="A61" s="318" t="s">
        <v>327</v>
      </c>
      <c r="B61" s="318" t="s">
        <v>328</v>
      </c>
      <c r="C61" s="318" t="s">
        <v>272</v>
      </c>
      <c r="D61" s="125" t="s">
        <v>273</v>
      </c>
      <c r="E61" s="152" t="s">
        <v>48</v>
      </c>
      <c r="F61" s="152" t="s">
        <v>46</v>
      </c>
      <c r="G61" s="317" t="s">
        <v>47</v>
      </c>
      <c r="H61" s="288" t="s">
        <v>329</v>
      </c>
      <c r="I61" s="315" t="s">
        <v>274</v>
      </c>
      <c r="J61" s="315" t="s">
        <v>105</v>
      </c>
      <c r="K61" s="119">
        <v>1</v>
      </c>
      <c r="L61" s="221">
        <v>11300</v>
      </c>
      <c r="M61" s="263">
        <v>27816</v>
      </c>
      <c r="N61" s="92">
        <f t="shared" si="6"/>
        <v>16516</v>
      </c>
      <c r="O61" s="254">
        <f t="shared" si="7"/>
        <v>0.5937589876330169</v>
      </c>
      <c r="P61" s="316" t="s">
        <v>165</v>
      </c>
      <c r="Q61" s="273">
        <v>0</v>
      </c>
      <c r="R61" s="274">
        <v>0</v>
      </c>
      <c r="S61" s="273">
        <v>0</v>
      </c>
      <c r="T61" s="222">
        <v>20000</v>
      </c>
      <c r="U61" s="65">
        <f t="shared" si="8"/>
        <v>0.435</v>
      </c>
      <c r="V61" s="253">
        <v>43199</v>
      </c>
    </row>
    <row r="62" spans="1:22" ht="30" customHeight="1">
      <c r="A62" s="1118" t="s">
        <v>435</v>
      </c>
      <c r="B62" s="1118" t="s">
        <v>287</v>
      </c>
      <c r="C62" s="1118" t="s">
        <v>506</v>
      </c>
      <c r="D62" s="1120" t="s">
        <v>507</v>
      </c>
      <c r="E62" s="1108" t="s">
        <v>48</v>
      </c>
      <c r="F62" s="1108" t="s">
        <v>46</v>
      </c>
      <c r="G62" s="1108" t="s">
        <v>47</v>
      </c>
      <c r="H62" s="533" t="s">
        <v>661</v>
      </c>
      <c r="I62" s="1122" t="s">
        <v>284</v>
      </c>
      <c r="J62" s="1122" t="s">
        <v>38</v>
      </c>
      <c r="K62" s="119" t="s">
        <v>665</v>
      </c>
      <c r="L62" s="221">
        <v>14390</v>
      </c>
      <c r="M62" s="263">
        <v>23906.69</v>
      </c>
      <c r="N62" s="92">
        <f t="shared" si="6"/>
        <v>9516.689999999999</v>
      </c>
      <c r="O62" s="254">
        <f t="shared" si="7"/>
        <v>0.3980764380179774</v>
      </c>
      <c r="P62" s="1112" t="s">
        <v>668</v>
      </c>
      <c r="Q62" s="1114">
        <v>0</v>
      </c>
      <c r="R62" s="1116">
        <v>1</v>
      </c>
      <c r="S62" s="1114">
        <v>0</v>
      </c>
      <c r="T62" s="997">
        <v>22635</v>
      </c>
      <c r="U62" s="65">
        <f t="shared" si="8"/>
        <v>0.3642588910978573</v>
      </c>
      <c r="V62" s="532">
        <v>43307</v>
      </c>
    </row>
    <row r="63" spans="1:22" ht="30" customHeight="1">
      <c r="A63" s="1132"/>
      <c r="B63" s="1132"/>
      <c r="C63" s="1132"/>
      <c r="D63" s="1133"/>
      <c r="E63" s="1129"/>
      <c r="F63" s="1129"/>
      <c r="G63" s="1129"/>
      <c r="H63" s="533" t="s">
        <v>662</v>
      </c>
      <c r="I63" s="1124"/>
      <c r="J63" s="1124"/>
      <c r="K63" s="119" t="s">
        <v>666</v>
      </c>
      <c r="L63" s="221">
        <v>7390</v>
      </c>
      <c r="M63" s="263">
        <v>8306.73</v>
      </c>
      <c r="N63" s="92">
        <f t="shared" si="6"/>
        <v>916.7299999999996</v>
      </c>
      <c r="O63" s="254">
        <f t="shared" si="7"/>
        <v>0.11035991298621715</v>
      </c>
      <c r="P63" s="1130"/>
      <c r="Q63" s="1128"/>
      <c r="R63" s="1131"/>
      <c r="S63" s="1128"/>
      <c r="T63" s="222">
        <v>9400</v>
      </c>
      <c r="U63" s="65">
        <f t="shared" si="8"/>
        <v>0.21382978723404256</v>
      </c>
      <c r="V63" s="532">
        <v>43307</v>
      </c>
    </row>
    <row r="64" spans="1:22" ht="30" customHeight="1">
      <c r="A64" s="1132"/>
      <c r="B64" s="1132"/>
      <c r="C64" s="1132"/>
      <c r="D64" s="1133"/>
      <c r="E64" s="1129"/>
      <c r="F64" s="1129"/>
      <c r="G64" s="1129"/>
      <c r="H64" s="533" t="s">
        <v>663</v>
      </c>
      <c r="I64" s="1124"/>
      <c r="J64" s="1124"/>
      <c r="K64" s="119" t="s">
        <v>667</v>
      </c>
      <c r="L64" s="221">
        <v>32735</v>
      </c>
      <c r="M64" s="263">
        <v>38773.38</v>
      </c>
      <c r="N64" s="92">
        <f t="shared" si="6"/>
        <v>6038.379999999997</v>
      </c>
      <c r="O64" s="254">
        <f t="shared" si="7"/>
        <v>0.15573519770522967</v>
      </c>
      <c r="P64" s="1130"/>
      <c r="Q64" s="1128"/>
      <c r="R64" s="1131"/>
      <c r="S64" s="1128"/>
      <c r="T64" s="222">
        <v>35650</v>
      </c>
      <c r="U64" s="65">
        <f t="shared" si="8"/>
        <v>0.0817671809256662</v>
      </c>
      <c r="V64" s="530">
        <v>43252</v>
      </c>
    </row>
    <row r="65" spans="1:22" ht="30" customHeight="1">
      <c r="A65" s="1119"/>
      <c r="B65" s="1119"/>
      <c r="C65" s="1119"/>
      <c r="D65" s="1121"/>
      <c r="E65" s="1109"/>
      <c r="F65" s="1109"/>
      <c r="G65" s="1109"/>
      <c r="H65" s="533" t="s">
        <v>664</v>
      </c>
      <c r="I65" s="1123"/>
      <c r="J65" s="1123"/>
      <c r="K65" s="119">
        <v>5</v>
      </c>
      <c r="L65" s="221">
        <v>6000</v>
      </c>
      <c r="M65" s="263">
        <v>7200.04</v>
      </c>
      <c r="N65" s="92">
        <f t="shared" si="6"/>
        <v>1200.04</v>
      </c>
      <c r="O65" s="254">
        <f t="shared" si="7"/>
        <v>0.16667129627057628</v>
      </c>
      <c r="P65" s="1113"/>
      <c r="Q65" s="1115"/>
      <c r="R65" s="1117"/>
      <c r="S65" s="1115"/>
      <c r="T65" s="222">
        <v>8450</v>
      </c>
      <c r="U65" s="65">
        <f t="shared" si="8"/>
        <v>0.28994082840236685</v>
      </c>
      <c r="V65" s="253">
        <v>43307</v>
      </c>
    </row>
    <row r="66" spans="1:22" ht="30" customHeight="1">
      <c r="A66" s="351" t="s">
        <v>419</v>
      </c>
      <c r="B66" s="351" t="s">
        <v>420</v>
      </c>
      <c r="C66" s="351" t="s">
        <v>421</v>
      </c>
      <c r="D66" s="284" t="s">
        <v>422</v>
      </c>
      <c r="E66" s="152" t="s">
        <v>48</v>
      </c>
      <c r="F66" s="152" t="s">
        <v>46</v>
      </c>
      <c r="G66" s="348" t="s">
        <v>47</v>
      </c>
      <c r="H66" s="288" t="s">
        <v>423</v>
      </c>
      <c r="I66" s="979" t="s">
        <v>598</v>
      </c>
      <c r="J66" s="349" t="s">
        <v>105</v>
      </c>
      <c r="K66" s="119">
        <v>1</v>
      </c>
      <c r="L66" s="221">
        <v>88920</v>
      </c>
      <c r="M66" s="263">
        <v>88920</v>
      </c>
      <c r="N66" s="92">
        <f aca="true" t="shared" si="9" ref="N66:N73">M66-L66</f>
        <v>0</v>
      </c>
      <c r="O66" s="254">
        <f aca="true" t="shared" si="10" ref="O66:O86">N66/M66</f>
        <v>0</v>
      </c>
      <c r="P66" s="350" t="s">
        <v>241</v>
      </c>
      <c r="Q66" s="273">
        <v>0</v>
      </c>
      <c r="R66" s="274">
        <v>0</v>
      </c>
      <c r="S66" s="273">
        <v>0</v>
      </c>
      <c r="T66" s="222">
        <v>112500</v>
      </c>
      <c r="U66" s="65">
        <f aca="true" t="shared" si="11" ref="U66:U73">(T66-L66)/T66*100%</f>
        <v>0.2096</v>
      </c>
      <c r="V66" s="253">
        <v>43217</v>
      </c>
    </row>
    <row r="67" spans="1:22" ht="30" customHeight="1">
      <c r="A67" s="334" t="s">
        <v>386</v>
      </c>
      <c r="B67" s="334" t="s">
        <v>281</v>
      </c>
      <c r="C67" s="334" t="s">
        <v>387</v>
      </c>
      <c r="D67" s="284" t="s">
        <v>388</v>
      </c>
      <c r="E67" s="332" t="s">
        <v>48</v>
      </c>
      <c r="F67" s="332" t="s">
        <v>46</v>
      </c>
      <c r="G67" s="332" t="s">
        <v>47</v>
      </c>
      <c r="H67" s="288" t="s">
        <v>389</v>
      </c>
      <c r="I67" s="979" t="s">
        <v>284</v>
      </c>
      <c r="J67" s="333" t="s">
        <v>38</v>
      </c>
      <c r="K67" s="119">
        <v>2</v>
      </c>
      <c r="L67" s="221">
        <v>22776</v>
      </c>
      <c r="M67" s="263">
        <v>25497.6</v>
      </c>
      <c r="N67" s="92">
        <f t="shared" si="9"/>
        <v>2721.5999999999985</v>
      </c>
      <c r="O67" s="254">
        <f t="shared" si="10"/>
        <v>0.10673945783132525</v>
      </c>
      <c r="P67" s="331" t="s">
        <v>159</v>
      </c>
      <c r="Q67" s="277">
        <v>0</v>
      </c>
      <c r="R67" s="278">
        <v>0</v>
      </c>
      <c r="S67" s="277">
        <v>0</v>
      </c>
      <c r="T67" s="222">
        <v>28348</v>
      </c>
      <c r="U67" s="65">
        <f t="shared" si="11"/>
        <v>0.196557076336955</v>
      </c>
      <c r="V67" s="253">
        <v>43207</v>
      </c>
    </row>
    <row r="68" spans="1:22" ht="30" customHeight="1">
      <c r="A68" s="356" t="s">
        <v>424</v>
      </c>
      <c r="B68" s="356" t="s">
        <v>328</v>
      </c>
      <c r="C68" s="356" t="s">
        <v>425</v>
      </c>
      <c r="D68" s="284" t="s">
        <v>426</v>
      </c>
      <c r="E68" s="353" t="s">
        <v>48</v>
      </c>
      <c r="F68" s="353" t="s">
        <v>46</v>
      </c>
      <c r="G68" s="353" t="s">
        <v>47</v>
      </c>
      <c r="H68" s="288" t="s">
        <v>427</v>
      </c>
      <c r="I68" s="296" t="s">
        <v>1234</v>
      </c>
      <c r="J68" s="354" t="s">
        <v>105</v>
      </c>
      <c r="K68" s="119">
        <v>2</v>
      </c>
      <c r="L68" s="221">
        <v>65000</v>
      </c>
      <c r="M68" s="263">
        <v>84099.9</v>
      </c>
      <c r="N68" s="92">
        <f t="shared" si="9"/>
        <v>19099.899999999994</v>
      </c>
      <c r="O68" s="254">
        <f t="shared" si="10"/>
        <v>0.22710966362623494</v>
      </c>
      <c r="P68" s="355" t="s">
        <v>159</v>
      </c>
      <c r="Q68" s="277">
        <v>1</v>
      </c>
      <c r="R68" s="278">
        <v>0</v>
      </c>
      <c r="S68" s="277">
        <v>0</v>
      </c>
      <c r="T68" s="222">
        <v>65000</v>
      </c>
      <c r="U68" s="65">
        <f t="shared" si="11"/>
        <v>0</v>
      </c>
      <c r="V68" s="253">
        <v>43214</v>
      </c>
    </row>
    <row r="69" spans="1:22" ht="30" customHeight="1">
      <c r="A69" s="1118" t="s">
        <v>454</v>
      </c>
      <c r="B69" s="1118" t="s">
        <v>258</v>
      </c>
      <c r="C69" s="1118" t="s">
        <v>455</v>
      </c>
      <c r="D69" s="1120" t="s">
        <v>456</v>
      </c>
      <c r="E69" s="1108" t="s">
        <v>48</v>
      </c>
      <c r="F69" s="1108" t="s">
        <v>46</v>
      </c>
      <c r="G69" s="1108" t="s">
        <v>47</v>
      </c>
      <c r="H69" s="288" t="s">
        <v>457</v>
      </c>
      <c r="I69" s="1122" t="s">
        <v>598</v>
      </c>
      <c r="J69" s="1122" t="s">
        <v>38</v>
      </c>
      <c r="K69" s="119" t="s">
        <v>458</v>
      </c>
      <c r="L69" s="221">
        <v>10200</v>
      </c>
      <c r="M69" s="263">
        <v>20160</v>
      </c>
      <c r="N69" s="265">
        <f t="shared" si="9"/>
        <v>9960</v>
      </c>
      <c r="O69" s="254">
        <f t="shared" si="10"/>
        <v>0.49404761904761907</v>
      </c>
      <c r="P69" s="1112" t="s">
        <v>374</v>
      </c>
      <c r="Q69" s="1114">
        <v>0</v>
      </c>
      <c r="R69" s="1116">
        <v>0</v>
      </c>
      <c r="S69" s="1114">
        <v>1</v>
      </c>
      <c r="T69" s="222">
        <v>16400</v>
      </c>
      <c r="U69" s="65">
        <f t="shared" si="11"/>
        <v>0.3780487804878049</v>
      </c>
      <c r="V69" s="1106">
        <v>43228</v>
      </c>
    </row>
    <row r="70" spans="1:22" ht="30" customHeight="1">
      <c r="A70" s="1132"/>
      <c r="B70" s="1132"/>
      <c r="C70" s="1132"/>
      <c r="D70" s="1133"/>
      <c r="E70" s="1129"/>
      <c r="F70" s="1129"/>
      <c r="G70" s="1129"/>
      <c r="H70" s="288" t="s">
        <v>459</v>
      </c>
      <c r="I70" s="1124"/>
      <c r="J70" s="1124"/>
      <c r="K70" s="119">
        <v>2</v>
      </c>
      <c r="L70" s="221">
        <v>2350</v>
      </c>
      <c r="M70" s="263">
        <v>2950</v>
      </c>
      <c r="N70" s="265">
        <f t="shared" si="9"/>
        <v>600</v>
      </c>
      <c r="O70" s="254">
        <f t="shared" si="10"/>
        <v>0.2033898305084746</v>
      </c>
      <c r="P70" s="1130"/>
      <c r="Q70" s="1128"/>
      <c r="R70" s="1131"/>
      <c r="S70" s="1128"/>
      <c r="T70" s="222">
        <v>4250</v>
      </c>
      <c r="U70" s="65">
        <f t="shared" si="11"/>
        <v>0.4470588235294118</v>
      </c>
      <c r="V70" s="1134"/>
    </row>
    <row r="71" spans="1:22" ht="30" customHeight="1">
      <c r="A71" s="1132"/>
      <c r="B71" s="1132"/>
      <c r="C71" s="1132"/>
      <c r="D71" s="1133"/>
      <c r="E71" s="1129"/>
      <c r="F71" s="1129"/>
      <c r="G71" s="1129"/>
      <c r="H71" s="288" t="s">
        <v>460</v>
      </c>
      <c r="I71" s="1124"/>
      <c r="J71" s="1124"/>
      <c r="K71" s="119" t="s">
        <v>461</v>
      </c>
      <c r="L71" s="221">
        <v>4050</v>
      </c>
      <c r="M71" s="263">
        <v>7815</v>
      </c>
      <c r="N71" s="265">
        <f t="shared" si="9"/>
        <v>3765</v>
      </c>
      <c r="O71" s="254">
        <f t="shared" si="10"/>
        <v>0.4817658349328215</v>
      </c>
      <c r="P71" s="1130"/>
      <c r="Q71" s="1128"/>
      <c r="R71" s="1131"/>
      <c r="S71" s="1128"/>
      <c r="T71" s="222">
        <v>8670</v>
      </c>
      <c r="U71" s="65">
        <f t="shared" si="11"/>
        <v>0.532871972318339</v>
      </c>
      <c r="V71" s="1134"/>
    </row>
    <row r="72" spans="1:22" ht="30" customHeight="1">
      <c r="A72" s="1119"/>
      <c r="B72" s="1119"/>
      <c r="C72" s="1119"/>
      <c r="D72" s="1121"/>
      <c r="E72" s="1109"/>
      <c r="F72" s="1109"/>
      <c r="G72" s="1109"/>
      <c r="H72" s="288" t="s">
        <v>462</v>
      </c>
      <c r="I72" s="1123"/>
      <c r="J72" s="1123"/>
      <c r="K72" s="119" t="s">
        <v>463</v>
      </c>
      <c r="L72" s="221">
        <v>2010</v>
      </c>
      <c r="M72" s="263">
        <v>2460</v>
      </c>
      <c r="N72" s="265">
        <f t="shared" si="9"/>
        <v>450</v>
      </c>
      <c r="O72" s="254">
        <f t="shared" si="10"/>
        <v>0.18292682926829268</v>
      </c>
      <c r="P72" s="1113"/>
      <c r="Q72" s="1115"/>
      <c r="R72" s="1117"/>
      <c r="S72" s="1115"/>
      <c r="T72" s="222">
        <v>3500</v>
      </c>
      <c r="U72" s="65">
        <f t="shared" si="11"/>
        <v>0.4257142857142857</v>
      </c>
      <c r="V72" s="1107"/>
    </row>
    <row r="73" spans="1:22" ht="30" customHeight="1">
      <c r="A73" s="385" t="s">
        <v>477</v>
      </c>
      <c r="B73" s="385" t="s">
        <v>478</v>
      </c>
      <c r="C73" s="385" t="s">
        <v>479</v>
      </c>
      <c r="D73" s="284" t="s">
        <v>480</v>
      </c>
      <c r="E73" s="382" t="s">
        <v>48</v>
      </c>
      <c r="F73" s="382" t="s">
        <v>46</v>
      </c>
      <c r="G73" s="382" t="s">
        <v>47</v>
      </c>
      <c r="H73" s="288" t="s">
        <v>481</v>
      </c>
      <c r="I73" s="296" t="s">
        <v>1234</v>
      </c>
      <c r="J73" s="383" t="s">
        <v>105</v>
      </c>
      <c r="K73" s="119">
        <v>1</v>
      </c>
      <c r="L73" s="221">
        <v>66500</v>
      </c>
      <c r="M73" s="263">
        <v>83500</v>
      </c>
      <c r="N73" s="265">
        <f t="shared" si="9"/>
        <v>17000</v>
      </c>
      <c r="O73" s="254">
        <f t="shared" si="10"/>
        <v>0.20359281437125748</v>
      </c>
      <c r="P73" s="384" t="s">
        <v>482</v>
      </c>
      <c r="Q73" s="279">
        <v>0</v>
      </c>
      <c r="R73" s="280">
        <v>0</v>
      </c>
      <c r="S73" s="279">
        <v>0</v>
      </c>
      <c r="T73" s="222">
        <v>100000</v>
      </c>
      <c r="U73" s="65">
        <f t="shared" si="11"/>
        <v>0.335</v>
      </c>
      <c r="V73" s="253">
        <v>43256</v>
      </c>
    </row>
    <row r="74" spans="1:22" ht="30" customHeight="1">
      <c r="A74" s="368" t="s">
        <v>439</v>
      </c>
      <c r="B74" s="368" t="s">
        <v>440</v>
      </c>
      <c r="C74" s="368" t="s">
        <v>441</v>
      </c>
      <c r="D74" s="284" t="s">
        <v>442</v>
      </c>
      <c r="E74" s="365" t="s">
        <v>48</v>
      </c>
      <c r="F74" s="365" t="s">
        <v>46</v>
      </c>
      <c r="G74" s="365" t="s">
        <v>47</v>
      </c>
      <c r="H74" s="288" t="s">
        <v>314</v>
      </c>
      <c r="I74" s="296" t="s">
        <v>1234</v>
      </c>
      <c r="J74" s="366" t="s">
        <v>38</v>
      </c>
      <c r="K74" s="119">
        <v>1</v>
      </c>
      <c r="L74" s="985" t="s">
        <v>22</v>
      </c>
      <c r="M74" s="1020" t="s">
        <v>22</v>
      </c>
      <c r="N74" s="985" t="s">
        <v>22</v>
      </c>
      <c r="O74" s="985" t="s">
        <v>22</v>
      </c>
      <c r="P74" s="367" t="s">
        <v>165</v>
      </c>
      <c r="Q74" s="279">
        <v>0</v>
      </c>
      <c r="R74" s="280">
        <v>0</v>
      </c>
      <c r="S74" s="279">
        <v>0</v>
      </c>
      <c r="T74" s="985"/>
      <c r="U74" s="985" t="s">
        <v>22</v>
      </c>
      <c r="V74" s="985" t="s">
        <v>22</v>
      </c>
    </row>
    <row r="75" spans="1:22" ht="30" customHeight="1">
      <c r="A75" s="374" t="s">
        <v>464</v>
      </c>
      <c r="B75" s="374" t="s">
        <v>465</v>
      </c>
      <c r="C75" s="374" t="s">
        <v>381</v>
      </c>
      <c r="D75" s="284" t="s">
        <v>466</v>
      </c>
      <c r="E75" s="371" t="s">
        <v>48</v>
      </c>
      <c r="F75" s="371" t="s">
        <v>46</v>
      </c>
      <c r="G75" s="371" t="s">
        <v>47</v>
      </c>
      <c r="H75" s="288" t="s">
        <v>467</v>
      </c>
      <c r="I75" s="979" t="s">
        <v>284</v>
      </c>
      <c r="J75" s="372" t="s">
        <v>105</v>
      </c>
      <c r="K75" s="119">
        <v>1</v>
      </c>
      <c r="L75" s="221">
        <v>15840</v>
      </c>
      <c r="M75" s="263">
        <v>20799.96</v>
      </c>
      <c r="N75" s="265">
        <f aca="true" t="shared" si="12" ref="N75:N86">M75-L75</f>
        <v>4959.959999999999</v>
      </c>
      <c r="O75" s="254">
        <f t="shared" si="10"/>
        <v>0.23846007396168067</v>
      </c>
      <c r="P75" s="373" t="s">
        <v>165</v>
      </c>
      <c r="Q75" s="273">
        <v>0</v>
      </c>
      <c r="R75" s="274">
        <v>0</v>
      </c>
      <c r="S75" s="273">
        <v>0</v>
      </c>
      <c r="T75" s="222">
        <v>26400</v>
      </c>
      <c r="U75" s="65">
        <f aca="true" t="shared" si="13" ref="U75:U86">(T75-L75)/T75*100%</f>
        <v>0.4</v>
      </c>
      <c r="V75" s="253">
        <v>43231</v>
      </c>
    </row>
    <row r="76" spans="1:22" ht="30" customHeight="1">
      <c r="A76" s="1118" t="s">
        <v>492</v>
      </c>
      <c r="B76" s="1118" t="s">
        <v>465</v>
      </c>
      <c r="C76" s="1118" t="s">
        <v>493</v>
      </c>
      <c r="D76" s="1120" t="s">
        <v>494</v>
      </c>
      <c r="E76" s="1108" t="s">
        <v>48</v>
      </c>
      <c r="F76" s="1108" t="s">
        <v>46</v>
      </c>
      <c r="G76" s="1108" t="s">
        <v>47</v>
      </c>
      <c r="H76" s="288" t="s">
        <v>495</v>
      </c>
      <c r="I76" s="1122" t="s">
        <v>598</v>
      </c>
      <c r="J76" s="1122" t="s">
        <v>38</v>
      </c>
      <c r="K76" s="119" t="s">
        <v>496</v>
      </c>
      <c r="L76" s="221">
        <v>7306.5</v>
      </c>
      <c r="M76" s="263">
        <v>10343.5</v>
      </c>
      <c r="N76" s="265">
        <f t="shared" si="12"/>
        <v>3037</v>
      </c>
      <c r="O76" s="254">
        <f t="shared" si="10"/>
        <v>0.2936143471745541</v>
      </c>
      <c r="P76" s="1112" t="s">
        <v>497</v>
      </c>
      <c r="Q76" s="1114">
        <v>0</v>
      </c>
      <c r="R76" s="1116">
        <v>0</v>
      </c>
      <c r="S76" s="1114">
        <v>0</v>
      </c>
      <c r="T76" s="222">
        <v>10360</v>
      </c>
      <c r="U76" s="65">
        <f t="shared" si="13"/>
        <v>0.29473938223938223</v>
      </c>
      <c r="V76" s="253">
        <v>43263</v>
      </c>
    </row>
    <row r="77" spans="1:22" ht="30" customHeight="1">
      <c r="A77" s="1132"/>
      <c r="B77" s="1132"/>
      <c r="C77" s="1132"/>
      <c r="D77" s="1133"/>
      <c r="E77" s="1129"/>
      <c r="F77" s="1129"/>
      <c r="G77" s="1129"/>
      <c r="H77" s="288" t="s">
        <v>498</v>
      </c>
      <c r="I77" s="1124"/>
      <c r="J77" s="1124"/>
      <c r="K77" s="119">
        <v>2</v>
      </c>
      <c r="L77" s="221">
        <v>742</v>
      </c>
      <c r="M77" s="263">
        <v>1134</v>
      </c>
      <c r="N77" s="265">
        <f t="shared" si="12"/>
        <v>392</v>
      </c>
      <c r="O77" s="254">
        <f t="shared" si="10"/>
        <v>0.345679012345679</v>
      </c>
      <c r="P77" s="1130"/>
      <c r="Q77" s="1128"/>
      <c r="R77" s="1131"/>
      <c r="S77" s="1128"/>
      <c r="T77" s="222">
        <v>1204</v>
      </c>
      <c r="U77" s="65">
        <f t="shared" si="13"/>
        <v>0.38372093023255816</v>
      </c>
      <c r="V77" s="391">
        <v>43257</v>
      </c>
    </row>
    <row r="78" spans="1:22" ht="30" customHeight="1">
      <c r="A78" s="1132"/>
      <c r="B78" s="1132"/>
      <c r="C78" s="1132"/>
      <c r="D78" s="1133"/>
      <c r="E78" s="1129"/>
      <c r="F78" s="1129"/>
      <c r="G78" s="1129"/>
      <c r="H78" s="288" t="s">
        <v>499</v>
      </c>
      <c r="I78" s="1124"/>
      <c r="J78" s="1124"/>
      <c r="K78" s="119">
        <v>4</v>
      </c>
      <c r="L78" s="221">
        <v>2750</v>
      </c>
      <c r="M78" s="263">
        <v>4200</v>
      </c>
      <c r="N78" s="265">
        <f t="shared" si="12"/>
        <v>1450</v>
      </c>
      <c r="O78" s="254">
        <f t="shared" si="10"/>
        <v>0.34523809523809523</v>
      </c>
      <c r="P78" s="1130"/>
      <c r="Q78" s="1128"/>
      <c r="R78" s="1131"/>
      <c r="S78" s="1128"/>
      <c r="T78" s="222">
        <v>3125</v>
      </c>
      <c r="U78" s="65">
        <f t="shared" si="13"/>
        <v>0.12</v>
      </c>
      <c r="V78" s="391">
        <v>43241</v>
      </c>
    </row>
    <row r="79" spans="1:22" ht="30" customHeight="1">
      <c r="A79" s="1132"/>
      <c r="B79" s="1132"/>
      <c r="C79" s="1132"/>
      <c r="D79" s="1133"/>
      <c r="E79" s="1129"/>
      <c r="F79" s="1129"/>
      <c r="G79" s="1129"/>
      <c r="H79" s="288" t="s">
        <v>500</v>
      </c>
      <c r="I79" s="1124"/>
      <c r="J79" s="1124"/>
      <c r="K79" s="119">
        <v>5</v>
      </c>
      <c r="L79" s="221">
        <v>550</v>
      </c>
      <c r="M79" s="263">
        <v>1515</v>
      </c>
      <c r="N79" s="265">
        <f t="shared" si="12"/>
        <v>965</v>
      </c>
      <c r="O79" s="254">
        <f t="shared" si="10"/>
        <v>0.636963696369637</v>
      </c>
      <c r="P79" s="1130"/>
      <c r="Q79" s="1128"/>
      <c r="R79" s="1131"/>
      <c r="S79" s="1128"/>
      <c r="T79" s="222">
        <v>600</v>
      </c>
      <c r="U79" s="65">
        <f t="shared" si="13"/>
        <v>0.08333333333333333</v>
      </c>
      <c r="V79" s="391">
        <v>43241</v>
      </c>
    </row>
    <row r="80" spans="1:22" ht="30" customHeight="1">
      <c r="A80" s="1132"/>
      <c r="B80" s="1132"/>
      <c r="C80" s="1132"/>
      <c r="D80" s="1133"/>
      <c r="E80" s="1129"/>
      <c r="F80" s="1129"/>
      <c r="G80" s="1129"/>
      <c r="H80" s="437" t="s">
        <v>558</v>
      </c>
      <c r="I80" s="1124"/>
      <c r="J80" s="1124"/>
      <c r="K80" s="989">
        <v>7</v>
      </c>
      <c r="L80" s="990">
        <v>780</v>
      </c>
      <c r="M80" s="991">
        <v>945</v>
      </c>
      <c r="N80" s="992">
        <f t="shared" si="12"/>
        <v>165</v>
      </c>
      <c r="O80" s="993">
        <f t="shared" si="10"/>
        <v>0.1746031746031746</v>
      </c>
      <c r="P80" s="1130"/>
      <c r="Q80" s="1128"/>
      <c r="R80" s="1131"/>
      <c r="S80" s="1128"/>
      <c r="T80" s="994">
        <v>1185</v>
      </c>
      <c r="U80" s="995">
        <f t="shared" si="13"/>
        <v>0.34177215189873417</v>
      </c>
      <c r="V80" s="996">
        <v>43280</v>
      </c>
    </row>
    <row r="81" spans="1:22" ht="30" customHeight="1">
      <c r="A81" s="1132"/>
      <c r="B81" s="1132"/>
      <c r="C81" s="1132"/>
      <c r="D81" s="1133"/>
      <c r="E81" s="1129"/>
      <c r="F81" s="1129"/>
      <c r="G81" s="1129"/>
      <c r="H81" s="288" t="s">
        <v>501</v>
      </c>
      <c r="I81" s="1124"/>
      <c r="J81" s="1124"/>
      <c r="K81" s="119">
        <v>8</v>
      </c>
      <c r="L81" s="221">
        <v>2152.5</v>
      </c>
      <c r="M81" s="263">
        <v>3054</v>
      </c>
      <c r="N81" s="265">
        <f t="shared" si="12"/>
        <v>901.5</v>
      </c>
      <c r="O81" s="254">
        <f t="shared" si="10"/>
        <v>0.2951866404715128</v>
      </c>
      <c r="P81" s="1130"/>
      <c r="Q81" s="1128"/>
      <c r="R81" s="1131"/>
      <c r="S81" s="1128"/>
      <c r="T81" s="222">
        <v>2475</v>
      </c>
      <c r="U81" s="65">
        <f t="shared" si="13"/>
        <v>0.1303030303030303</v>
      </c>
      <c r="V81" s="391">
        <v>43241</v>
      </c>
    </row>
    <row r="82" spans="1:22" ht="30" customHeight="1">
      <c r="A82" s="1132"/>
      <c r="B82" s="1132"/>
      <c r="C82" s="1132"/>
      <c r="D82" s="1133"/>
      <c r="E82" s="1129"/>
      <c r="F82" s="1129"/>
      <c r="G82" s="1129"/>
      <c r="H82" s="288" t="s">
        <v>502</v>
      </c>
      <c r="I82" s="1124"/>
      <c r="J82" s="1124"/>
      <c r="K82" s="119" t="s">
        <v>503</v>
      </c>
      <c r="L82" s="221">
        <v>680</v>
      </c>
      <c r="M82" s="263">
        <v>670.4</v>
      </c>
      <c r="N82" s="265">
        <f t="shared" si="12"/>
        <v>-9.600000000000023</v>
      </c>
      <c r="O82" s="254">
        <f t="shared" si="10"/>
        <v>-0.014319809069212444</v>
      </c>
      <c r="P82" s="1130"/>
      <c r="Q82" s="1128"/>
      <c r="R82" s="1131"/>
      <c r="S82" s="1128"/>
      <c r="T82" s="222">
        <v>750</v>
      </c>
      <c r="U82" s="65">
        <f t="shared" si="13"/>
        <v>0.09333333333333334</v>
      </c>
      <c r="V82" s="391">
        <v>43263</v>
      </c>
    </row>
    <row r="83" spans="1:22" ht="30" customHeight="1">
      <c r="A83" s="1119"/>
      <c r="B83" s="1119"/>
      <c r="C83" s="1119"/>
      <c r="D83" s="1121"/>
      <c r="E83" s="1109"/>
      <c r="F83" s="1109"/>
      <c r="G83" s="1109"/>
      <c r="H83" s="288" t="s">
        <v>314</v>
      </c>
      <c r="I83" s="1123"/>
      <c r="J83" s="1123"/>
      <c r="K83" s="119">
        <v>14</v>
      </c>
      <c r="L83" s="1002" t="s">
        <v>22</v>
      </c>
      <c r="M83" s="1020" t="s">
        <v>22</v>
      </c>
      <c r="N83" s="1002" t="s">
        <v>22</v>
      </c>
      <c r="O83" s="1002" t="s">
        <v>22</v>
      </c>
      <c r="P83" s="1113"/>
      <c r="Q83" s="1115"/>
      <c r="R83" s="1117"/>
      <c r="S83" s="1115"/>
      <c r="T83" s="222">
        <v>1250</v>
      </c>
      <c r="U83" s="65" t="e">
        <f t="shared" si="13"/>
        <v>#VALUE!</v>
      </c>
      <c r="V83" s="985" t="s">
        <v>22</v>
      </c>
    </row>
    <row r="84" spans="1:22" ht="30" customHeight="1">
      <c r="A84" s="393" t="s">
        <v>508</v>
      </c>
      <c r="B84" s="393" t="s">
        <v>509</v>
      </c>
      <c r="C84" s="393" t="s">
        <v>510</v>
      </c>
      <c r="D84" s="394" t="s">
        <v>511</v>
      </c>
      <c r="E84" s="395" t="s">
        <v>48</v>
      </c>
      <c r="F84" s="395" t="s">
        <v>46</v>
      </c>
      <c r="G84" s="395" t="s">
        <v>47</v>
      </c>
      <c r="H84" s="396" t="s">
        <v>512</v>
      </c>
      <c r="I84" s="986" t="s">
        <v>1237</v>
      </c>
      <c r="J84" s="975" t="s">
        <v>38</v>
      </c>
      <c r="K84" s="119">
        <v>1</v>
      </c>
      <c r="L84" s="221">
        <v>9550</v>
      </c>
      <c r="M84" s="263">
        <v>10845.08</v>
      </c>
      <c r="N84" s="265">
        <f t="shared" si="12"/>
        <v>1295.08</v>
      </c>
      <c r="O84" s="254">
        <f t="shared" si="10"/>
        <v>0.11941636207386205</v>
      </c>
      <c r="P84" s="976" t="s">
        <v>695</v>
      </c>
      <c r="Q84" s="281">
        <v>1</v>
      </c>
      <c r="R84" s="281">
        <v>1</v>
      </c>
      <c r="S84" s="281">
        <v>0</v>
      </c>
      <c r="T84" s="222">
        <v>10000</v>
      </c>
      <c r="U84" s="65">
        <f t="shared" si="13"/>
        <v>0.045</v>
      </c>
      <c r="V84" s="253">
        <v>43250</v>
      </c>
    </row>
    <row r="85" spans="1:22" ht="30" customHeight="1">
      <c r="A85" s="1014" t="s">
        <v>552</v>
      </c>
      <c r="B85" s="1014" t="s">
        <v>557</v>
      </c>
      <c r="C85" s="1014" t="s">
        <v>553</v>
      </c>
      <c r="D85" s="1015" t="s">
        <v>554</v>
      </c>
      <c r="E85" s="1009" t="s">
        <v>48</v>
      </c>
      <c r="F85" s="152" t="s">
        <v>46</v>
      </c>
      <c r="G85" s="432" t="s">
        <v>47</v>
      </c>
      <c r="H85" s="430" t="s">
        <v>555</v>
      </c>
      <c r="I85" s="296" t="s">
        <v>1234</v>
      </c>
      <c r="J85" s="433" t="s">
        <v>105</v>
      </c>
      <c r="K85" s="119">
        <v>2</v>
      </c>
      <c r="L85" s="221">
        <v>1232400</v>
      </c>
      <c r="M85" s="221">
        <v>2690000.16</v>
      </c>
      <c r="N85" s="265">
        <f t="shared" si="12"/>
        <v>1457600.1600000001</v>
      </c>
      <c r="O85" s="254">
        <f t="shared" si="10"/>
        <v>0.541858763309516</v>
      </c>
      <c r="P85" s="434" t="s">
        <v>556</v>
      </c>
      <c r="Q85" s="431">
        <v>0</v>
      </c>
      <c r="R85" s="431">
        <v>1</v>
      </c>
      <c r="S85" s="431">
        <v>3</v>
      </c>
      <c r="T85" s="222">
        <v>2685600</v>
      </c>
      <c r="U85" s="65">
        <f t="shared" si="13"/>
        <v>0.5411081322609472</v>
      </c>
      <c r="V85" s="435">
        <v>43277</v>
      </c>
    </row>
    <row r="86" spans="1:22" ht="30" customHeight="1">
      <c r="A86" s="1125" t="s">
        <v>513</v>
      </c>
      <c r="B86" s="1125" t="s">
        <v>514</v>
      </c>
      <c r="C86" s="1125" t="s">
        <v>515</v>
      </c>
      <c r="D86" s="1126" t="s">
        <v>516</v>
      </c>
      <c r="E86" s="1127" t="s">
        <v>48</v>
      </c>
      <c r="F86" s="1125" t="s">
        <v>46</v>
      </c>
      <c r="G86" s="1019" t="s">
        <v>47</v>
      </c>
      <c r="H86" s="1017" t="s">
        <v>1264</v>
      </c>
      <c r="I86" s="1110" t="s">
        <v>1235</v>
      </c>
      <c r="J86" s="1122" t="s">
        <v>38</v>
      </c>
      <c r="K86" s="119">
        <v>6</v>
      </c>
      <c r="L86" s="221">
        <v>22990</v>
      </c>
      <c r="M86" s="263">
        <v>23420</v>
      </c>
      <c r="N86" s="265">
        <f t="shared" si="12"/>
        <v>430</v>
      </c>
      <c r="O86" s="254">
        <f t="shared" si="10"/>
        <v>0.018360375747224593</v>
      </c>
      <c r="P86" s="1012" t="s">
        <v>165</v>
      </c>
      <c r="Q86" s="282">
        <v>0</v>
      </c>
      <c r="R86" s="283">
        <v>0</v>
      </c>
      <c r="S86" s="282">
        <v>0</v>
      </c>
      <c r="T86" s="222">
        <v>31250</v>
      </c>
      <c r="U86" s="268">
        <f t="shared" si="13"/>
        <v>0.26432</v>
      </c>
      <c r="V86" s="253">
        <v>43264</v>
      </c>
    </row>
    <row r="87" spans="1:22" ht="30" customHeight="1">
      <c r="A87" s="1125"/>
      <c r="B87" s="1125"/>
      <c r="C87" s="1125"/>
      <c r="D87" s="1126"/>
      <c r="E87" s="1127"/>
      <c r="F87" s="1125"/>
      <c r="G87" s="1010" t="s">
        <v>47</v>
      </c>
      <c r="H87" s="1017" t="s">
        <v>314</v>
      </c>
      <c r="I87" s="1111"/>
      <c r="J87" s="1124" t="s">
        <v>38</v>
      </c>
      <c r="K87" s="119">
        <v>4</v>
      </c>
      <c r="L87" s="1011" t="s">
        <v>22</v>
      </c>
      <c r="M87" s="1020" t="s">
        <v>22</v>
      </c>
      <c r="N87" s="1011" t="s">
        <v>22</v>
      </c>
      <c r="O87" s="1011" t="s">
        <v>22</v>
      </c>
      <c r="P87" s="1012" t="s">
        <v>165</v>
      </c>
      <c r="Q87" s="1008">
        <v>0</v>
      </c>
      <c r="R87" s="1013">
        <v>0</v>
      </c>
      <c r="S87" s="1008">
        <v>0</v>
      </c>
      <c r="T87" s="222">
        <v>25650</v>
      </c>
      <c r="U87" s="1011" t="s">
        <v>22</v>
      </c>
      <c r="V87" s="1011" t="s">
        <v>22</v>
      </c>
    </row>
    <row r="88" spans="1:22" ht="30" customHeight="1">
      <c r="A88" s="380" t="s">
        <v>468</v>
      </c>
      <c r="B88" s="380" t="s">
        <v>469</v>
      </c>
      <c r="C88" s="380" t="s">
        <v>441</v>
      </c>
      <c r="D88" s="284" t="s">
        <v>442</v>
      </c>
      <c r="E88" s="376" t="s">
        <v>48</v>
      </c>
      <c r="F88" s="152" t="s">
        <v>46</v>
      </c>
      <c r="G88" s="376" t="s">
        <v>47</v>
      </c>
      <c r="H88" s="288" t="s">
        <v>314</v>
      </c>
      <c r="I88" s="296" t="s">
        <v>1234</v>
      </c>
      <c r="J88" s="377" t="s">
        <v>38</v>
      </c>
      <c r="K88" s="119">
        <v>1</v>
      </c>
      <c r="L88" s="999" t="s">
        <v>22</v>
      </c>
      <c r="M88" s="1020" t="s">
        <v>22</v>
      </c>
      <c r="N88" s="999" t="s">
        <v>22</v>
      </c>
      <c r="O88" s="999" t="s">
        <v>22</v>
      </c>
      <c r="P88" s="378" t="s">
        <v>165</v>
      </c>
      <c r="Q88" s="375">
        <v>0</v>
      </c>
      <c r="R88" s="379">
        <v>0</v>
      </c>
      <c r="S88" s="375">
        <v>0</v>
      </c>
      <c r="T88" s="222">
        <v>95000</v>
      </c>
      <c r="U88" s="999" t="s">
        <v>22</v>
      </c>
      <c r="V88" s="999" t="s">
        <v>22</v>
      </c>
    </row>
    <row r="89" spans="1:22" ht="30" customHeight="1">
      <c r="A89" s="390" t="s">
        <v>487</v>
      </c>
      <c r="B89" s="390" t="s">
        <v>488</v>
      </c>
      <c r="C89" s="390" t="s">
        <v>489</v>
      </c>
      <c r="D89" s="284" t="s">
        <v>490</v>
      </c>
      <c r="E89" s="387" t="s">
        <v>48</v>
      </c>
      <c r="F89" s="387" t="s">
        <v>46</v>
      </c>
      <c r="G89" s="387" t="s">
        <v>47</v>
      </c>
      <c r="H89" s="288" t="s">
        <v>491</v>
      </c>
      <c r="I89" s="979" t="s">
        <v>1243</v>
      </c>
      <c r="J89" s="388" t="s">
        <v>105</v>
      </c>
      <c r="K89" s="119">
        <v>3</v>
      </c>
      <c r="L89" s="221">
        <v>189434.4</v>
      </c>
      <c r="M89" s="263">
        <v>235207.2</v>
      </c>
      <c r="N89" s="265">
        <f>M89-L89</f>
        <v>45772.80000000002</v>
      </c>
      <c r="O89" s="254">
        <f>N89/M89</f>
        <v>0.19460628756262568</v>
      </c>
      <c r="P89" s="389" t="s">
        <v>241</v>
      </c>
      <c r="Q89" s="375">
        <v>0</v>
      </c>
      <c r="R89" s="379">
        <v>0</v>
      </c>
      <c r="S89" s="375">
        <v>0</v>
      </c>
      <c r="T89" s="222">
        <v>207899.04</v>
      </c>
      <c r="U89" s="65">
        <f>(T89-L89)/T89*100%</f>
        <v>0.08881541732948846</v>
      </c>
      <c r="V89" s="253">
        <v>43259</v>
      </c>
    </row>
    <row r="90" spans="1:22" ht="30" customHeight="1">
      <c r="A90" s="403" t="s">
        <v>517</v>
      </c>
      <c r="B90" s="403" t="s">
        <v>518</v>
      </c>
      <c r="C90" s="403" t="s">
        <v>519</v>
      </c>
      <c r="D90" s="284" t="s">
        <v>120</v>
      </c>
      <c r="E90" s="399" t="s">
        <v>48</v>
      </c>
      <c r="F90" s="399" t="s">
        <v>46</v>
      </c>
      <c r="G90" s="399" t="s">
        <v>47</v>
      </c>
      <c r="H90" s="397" t="s">
        <v>520</v>
      </c>
      <c r="I90" s="296" t="s">
        <v>1234</v>
      </c>
      <c r="J90" s="400" t="s">
        <v>38</v>
      </c>
      <c r="K90" s="119">
        <v>1</v>
      </c>
      <c r="L90" s="221">
        <v>8000</v>
      </c>
      <c r="M90" s="263">
        <v>10205.4</v>
      </c>
      <c r="N90" s="265">
        <f>M90-L90</f>
        <v>2205.3999999999996</v>
      </c>
      <c r="O90" s="254">
        <f>N90/M90</f>
        <v>0.21610127971466084</v>
      </c>
      <c r="P90" s="401" t="s">
        <v>159</v>
      </c>
      <c r="Q90" s="398">
        <v>0</v>
      </c>
      <c r="R90" s="402">
        <v>0</v>
      </c>
      <c r="S90" s="398">
        <v>0</v>
      </c>
      <c r="T90" s="222">
        <v>18620</v>
      </c>
      <c r="U90" s="65">
        <f>(T90-L90)/T90*100%</f>
        <v>0.5703544575725027</v>
      </c>
      <c r="V90" s="404">
        <v>43264</v>
      </c>
    </row>
    <row r="91" spans="1:22" ht="30" customHeight="1">
      <c r="A91" s="414" t="s">
        <v>527</v>
      </c>
      <c r="B91" s="414" t="s">
        <v>528</v>
      </c>
      <c r="C91" s="414" t="s">
        <v>529</v>
      </c>
      <c r="D91" s="284" t="s">
        <v>305</v>
      </c>
      <c r="E91" s="411" t="s">
        <v>48</v>
      </c>
      <c r="F91" s="411" t="s">
        <v>46</v>
      </c>
      <c r="G91" s="411" t="s">
        <v>47</v>
      </c>
      <c r="H91" s="410" t="s">
        <v>530</v>
      </c>
      <c r="I91" s="979" t="s">
        <v>284</v>
      </c>
      <c r="J91" s="412" t="s">
        <v>105</v>
      </c>
      <c r="K91" s="119">
        <v>1</v>
      </c>
      <c r="L91" s="221">
        <v>5400</v>
      </c>
      <c r="M91" s="263">
        <v>7280.04</v>
      </c>
      <c r="N91" s="265">
        <f>M91-L91</f>
        <v>1880.04</v>
      </c>
      <c r="O91" s="254">
        <f>N91/M91</f>
        <v>0.25824583381409993</v>
      </c>
      <c r="P91" s="413" t="s">
        <v>197</v>
      </c>
      <c r="Q91" s="398">
        <v>0</v>
      </c>
      <c r="R91" s="402">
        <v>0</v>
      </c>
      <c r="S91" s="398">
        <v>0</v>
      </c>
      <c r="T91" s="222">
        <v>7080</v>
      </c>
      <c r="U91" s="65">
        <f>(T91-L91)/T91*100%</f>
        <v>0.23728813559322035</v>
      </c>
      <c r="V91" s="404">
        <v>43266</v>
      </c>
    </row>
    <row r="92" spans="1:22" ht="30" customHeight="1">
      <c r="A92" s="405" t="s">
        <v>521</v>
      </c>
      <c r="B92" s="405" t="s">
        <v>522</v>
      </c>
      <c r="C92" s="405" t="s">
        <v>523</v>
      </c>
      <c r="D92" s="284" t="s">
        <v>524</v>
      </c>
      <c r="E92" s="408" t="s">
        <v>48</v>
      </c>
      <c r="F92" s="408" t="s">
        <v>46</v>
      </c>
      <c r="G92" s="408" t="s">
        <v>47</v>
      </c>
      <c r="H92" s="409" t="s">
        <v>525</v>
      </c>
      <c r="I92" s="986" t="s">
        <v>1244</v>
      </c>
      <c r="J92" s="406" t="s">
        <v>38</v>
      </c>
      <c r="K92" s="119">
        <v>1</v>
      </c>
      <c r="L92" s="221">
        <v>8156</v>
      </c>
      <c r="M92" s="263">
        <v>11780</v>
      </c>
      <c r="N92" s="265">
        <f>M92-L92</f>
        <v>3624</v>
      </c>
      <c r="O92" s="254">
        <f>N92/M92</f>
        <v>0.3076400679117148</v>
      </c>
      <c r="P92" s="407" t="s">
        <v>526</v>
      </c>
      <c r="Q92" s="398">
        <v>0</v>
      </c>
      <c r="R92" s="402">
        <v>0</v>
      </c>
      <c r="S92" s="398">
        <v>0</v>
      </c>
      <c r="T92" s="222">
        <v>11998</v>
      </c>
      <c r="U92" s="65">
        <f>(T92-L92)/T92*100%</f>
        <v>0.3202200366727788</v>
      </c>
      <c r="V92" s="404">
        <v>43266</v>
      </c>
    </row>
    <row r="93" spans="1:22" ht="30" customHeight="1">
      <c r="A93" s="419" t="s">
        <v>540</v>
      </c>
      <c r="B93" s="419" t="s">
        <v>522</v>
      </c>
      <c r="C93" s="419" t="s">
        <v>541</v>
      </c>
      <c r="D93" s="284" t="s">
        <v>542</v>
      </c>
      <c r="E93" s="416" t="s">
        <v>48</v>
      </c>
      <c r="F93" s="416" t="s">
        <v>46</v>
      </c>
      <c r="G93" s="416" t="s">
        <v>47</v>
      </c>
      <c r="H93" s="422" t="s">
        <v>550</v>
      </c>
      <c r="I93" s="979" t="s">
        <v>284</v>
      </c>
      <c r="J93" s="417" t="s">
        <v>38</v>
      </c>
      <c r="K93" s="421">
        <v>1</v>
      </c>
      <c r="L93" s="999" t="s">
        <v>22</v>
      </c>
      <c r="M93" s="1020" t="s">
        <v>22</v>
      </c>
      <c r="N93" s="999" t="s">
        <v>22</v>
      </c>
      <c r="O93" s="999" t="s">
        <v>22</v>
      </c>
      <c r="P93" s="418" t="s">
        <v>241</v>
      </c>
      <c r="Q93" s="398">
        <v>0</v>
      </c>
      <c r="R93" s="402">
        <v>0</v>
      </c>
      <c r="S93" s="398">
        <v>0</v>
      </c>
      <c r="T93" s="222">
        <v>20400</v>
      </c>
      <c r="U93" s="999" t="s">
        <v>22</v>
      </c>
      <c r="V93" s="999" t="s">
        <v>22</v>
      </c>
    </row>
    <row r="94" spans="1:22" ht="30" customHeight="1">
      <c r="A94" s="428" t="s">
        <v>546</v>
      </c>
      <c r="B94" s="428" t="s">
        <v>547</v>
      </c>
      <c r="C94" s="428" t="s">
        <v>548</v>
      </c>
      <c r="D94" s="284" t="s">
        <v>549</v>
      </c>
      <c r="E94" s="424" t="s">
        <v>48</v>
      </c>
      <c r="F94" s="424" t="s">
        <v>46</v>
      </c>
      <c r="G94" s="424" t="s">
        <v>47</v>
      </c>
      <c r="H94" s="422" t="s">
        <v>550</v>
      </c>
      <c r="I94" s="979" t="s">
        <v>284</v>
      </c>
      <c r="J94" s="425" t="s">
        <v>38</v>
      </c>
      <c r="K94" s="421">
        <v>1</v>
      </c>
      <c r="L94" s="999" t="s">
        <v>22</v>
      </c>
      <c r="M94" s="1020" t="s">
        <v>22</v>
      </c>
      <c r="N94" s="999" t="s">
        <v>22</v>
      </c>
      <c r="O94" s="999" t="s">
        <v>22</v>
      </c>
      <c r="P94" s="426" t="s">
        <v>551</v>
      </c>
      <c r="Q94" s="423">
        <v>0</v>
      </c>
      <c r="R94" s="427">
        <v>0</v>
      </c>
      <c r="S94" s="423">
        <v>0</v>
      </c>
      <c r="T94" s="222">
        <v>14400</v>
      </c>
      <c r="U94" s="999" t="s">
        <v>22</v>
      </c>
      <c r="V94" s="999" t="s">
        <v>22</v>
      </c>
    </row>
    <row r="95" spans="1:22" ht="30" customHeight="1">
      <c r="A95" s="438" t="s">
        <v>563</v>
      </c>
      <c r="B95" s="438" t="s">
        <v>564</v>
      </c>
      <c r="C95" s="438" t="s">
        <v>565</v>
      </c>
      <c r="D95" s="284" t="s">
        <v>566</v>
      </c>
      <c r="E95" s="450" t="s">
        <v>48</v>
      </c>
      <c r="F95" s="441" t="s">
        <v>46</v>
      </c>
      <c r="G95" s="441" t="s">
        <v>47</v>
      </c>
      <c r="H95" s="442" t="s">
        <v>567</v>
      </c>
      <c r="I95" s="439" t="s">
        <v>568</v>
      </c>
      <c r="J95" s="439" t="s">
        <v>38</v>
      </c>
      <c r="K95" s="421">
        <v>1</v>
      </c>
      <c r="L95" s="221">
        <v>5800</v>
      </c>
      <c r="M95" s="263">
        <v>9967</v>
      </c>
      <c r="N95" s="265">
        <f aca="true" t="shared" si="14" ref="N95:N104">M95-L95</f>
        <v>4167</v>
      </c>
      <c r="O95" s="254">
        <f aca="true" t="shared" si="15" ref="O95:O104">N95/M95</f>
        <v>0.41807966288752885</v>
      </c>
      <c r="P95" s="440" t="s">
        <v>569</v>
      </c>
      <c r="Q95" s="423">
        <v>0</v>
      </c>
      <c r="R95" s="427">
        <v>0</v>
      </c>
      <c r="S95" s="423">
        <v>0</v>
      </c>
      <c r="T95" s="222">
        <v>6500</v>
      </c>
      <c r="U95" s="65">
        <f aca="true" t="shared" si="16" ref="U95:U104">(T95-L95)/T95*100%</f>
        <v>0.1076923076923077</v>
      </c>
      <c r="V95" s="429">
        <v>43283</v>
      </c>
    </row>
    <row r="96" spans="1:22" ht="30" customHeight="1">
      <c r="A96" s="1118" t="s">
        <v>585</v>
      </c>
      <c r="B96" s="1118" t="s">
        <v>586</v>
      </c>
      <c r="C96" s="1118" t="s">
        <v>587</v>
      </c>
      <c r="D96" s="1120" t="s">
        <v>588</v>
      </c>
      <c r="E96" s="1108" t="s">
        <v>48</v>
      </c>
      <c r="F96" s="1108" t="s">
        <v>46</v>
      </c>
      <c r="G96" s="1108" t="s">
        <v>47</v>
      </c>
      <c r="H96" s="451" t="s">
        <v>589</v>
      </c>
      <c r="I96" s="979" t="s">
        <v>284</v>
      </c>
      <c r="J96" s="449" t="s">
        <v>38</v>
      </c>
      <c r="K96" s="421">
        <v>1</v>
      </c>
      <c r="L96" s="221">
        <v>36840</v>
      </c>
      <c r="M96" s="263">
        <v>58479.96</v>
      </c>
      <c r="N96" s="265">
        <f t="shared" si="14"/>
        <v>21639.96</v>
      </c>
      <c r="O96" s="254">
        <f t="shared" si="15"/>
        <v>0.3700406087829061</v>
      </c>
      <c r="P96" s="1112" t="s">
        <v>275</v>
      </c>
      <c r="Q96" s="1114">
        <v>0</v>
      </c>
      <c r="R96" s="1116">
        <v>0</v>
      </c>
      <c r="S96" s="1114">
        <v>0</v>
      </c>
      <c r="T96" s="222">
        <v>37200</v>
      </c>
      <c r="U96" s="65">
        <f t="shared" si="16"/>
        <v>0.00967741935483871</v>
      </c>
      <c r="V96" s="1106">
        <v>43292</v>
      </c>
    </row>
    <row r="97" spans="1:22" ht="30" customHeight="1">
      <c r="A97" s="1119"/>
      <c r="B97" s="1119"/>
      <c r="C97" s="1119"/>
      <c r="D97" s="1121"/>
      <c r="E97" s="1109"/>
      <c r="F97" s="1109"/>
      <c r="G97" s="1109"/>
      <c r="H97" s="451" t="s">
        <v>591</v>
      </c>
      <c r="I97" s="979" t="s">
        <v>284</v>
      </c>
      <c r="J97" s="449" t="s">
        <v>38</v>
      </c>
      <c r="K97" s="119" t="s">
        <v>590</v>
      </c>
      <c r="L97" s="221">
        <v>81000</v>
      </c>
      <c r="M97" s="263">
        <v>89561.28</v>
      </c>
      <c r="N97" s="265">
        <f t="shared" si="14"/>
        <v>8561.279999999999</v>
      </c>
      <c r="O97" s="254">
        <f t="shared" si="15"/>
        <v>0.09559130910143311</v>
      </c>
      <c r="P97" s="1113"/>
      <c r="Q97" s="1115"/>
      <c r="R97" s="1117"/>
      <c r="S97" s="1115"/>
      <c r="T97" s="222">
        <v>104400</v>
      </c>
      <c r="U97" s="65">
        <f t="shared" si="16"/>
        <v>0.22413793103448276</v>
      </c>
      <c r="V97" s="1107"/>
    </row>
    <row r="98" spans="1:22" ht="30" customHeight="1">
      <c r="A98" s="1118" t="s">
        <v>619</v>
      </c>
      <c r="B98" s="1118" t="s">
        <v>620</v>
      </c>
      <c r="C98" s="1118" t="s">
        <v>621</v>
      </c>
      <c r="D98" s="1120" t="s">
        <v>622</v>
      </c>
      <c r="E98" s="1108" t="s">
        <v>48</v>
      </c>
      <c r="F98" s="1108" t="s">
        <v>46</v>
      </c>
      <c r="G98" s="1108" t="s">
        <v>47</v>
      </c>
      <c r="H98" s="483" t="s">
        <v>623</v>
      </c>
      <c r="I98" s="1136" t="s">
        <v>1241</v>
      </c>
      <c r="J98" s="1122" t="s">
        <v>38</v>
      </c>
      <c r="K98" s="484" t="s">
        <v>626</v>
      </c>
      <c r="L98" s="221">
        <v>63838</v>
      </c>
      <c r="M98" s="263">
        <v>93691.48</v>
      </c>
      <c r="N98" s="265">
        <f t="shared" si="14"/>
        <v>29853.479999999996</v>
      </c>
      <c r="O98" s="254">
        <f t="shared" si="15"/>
        <v>0.3186360168501981</v>
      </c>
      <c r="P98" s="1112" t="s">
        <v>633</v>
      </c>
      <c r="Q98" s="1114">
        <v>0</v>
      </c>
      <c r="R98" s="1116">
        <v>0</v>
      </c>
      <c r="S98" s="1114">
        <v>0</v>
      </c>
      <c r="T98" s="222">
        <v>71015.82</v>
      </c>
      <c r="U98" s="65">
        <f t="shared" si="16"/>
        <v>0.10107353544604578</v>
      </c>
      <c r="V98" s="1106">
        <v>43301</v>
      </c>
    </row>
    <row r="99" spans="1:22" ht="30" customHeight="1">
      <c r="A99" s="1132"/>
      <c r="B99" s="1132"/>
      <c r="C99" s="1132"/>
      <c r="D99" s="1133"/>
      <c r="E99" s="1129"/>
      <c r="F99" s="1129"/>
      <c r="G99" s="1129"/>
      <c r="H99" s="483" t="s">
        <v>624</v>
      </c>
      <c r="I99" s="1136"/>
      <c r="J99" s="1124"/>
      <c r="K99" s="484" t="s">
        <v>631</v>
      </c>
      <c r="L99" s="221">
        <v>9563.4</v>
      </c>
      <c r="M99" s="263">
        <v>12947.44</v>
      </c>
      <c r="N99" s="265">
        <f t="shared" si="14"/>
        <v>3384.040000000001</v>
      </c>
      <c r="O99" s="254">
        <f t="shared" si="15"/>
        <v>0.2613674981309047</v>
      </c>
      <c r="P99" s="1130"/>
      <c r="Q99" s="1128"/>
      <c r="R99" s="1131"/>
      <c r="S99" s="1128"/>
      <c r="T99" s="222">
        <v>10626</v>
      </c>
      <c r="U99" s="65">
        <f t="shared" si="16"/>
        <v>0.10000000000000003</v>
      </c>
      <c r="V99" s="1134"/>
    </row>
    <row r="100" spans="1:22" ht="30" customHeight="1">
      <c r="A100" s="1132"/>
      <c r="B100" s="1132"/>
      <c r="C100" s="1132"/>
      <c r="D100" s="1133"/>
      <c r="E100" s="1129"/>
      <c r="F100" s="1129"/>
      <c r="G100" s="1129"/>
      <c r="H100" s="483" t="s">
        <v>625</v>
      </c>
      <c r="I100" s="1136"/>
      <c r="J100" s="1124"/>
      <c r="K100" s="484" t="s">
        <v>627</v>
      </c>
      <c r="L100" s="221">
        <v>10752</v>
      </c>
      <c r="M100" s="263">
        <v>15036.9</v>
      </c>
      <c r="N100" s="265">
        <f t="shared" si="14"/>
        <v>4284.9</v>
      </c>
      <c r="O100" s="254">
        <f t="shared" si="15"/>
        <v>0.28495900085788956</v>
      </c>
      <c r="P100" s="1130"/>
      <c r="Q100" s="1128"/>
      <c r="R100" s="1131"/>
      <c r="S100" s="1128"/>
      <c r="T100" s="222">
        <v>12350</v>
      </c>
      <c r="U100" s="65">
        <f t="shared" si="16"/>
        <v>0.12939271255060728</v>
      </c>
      <c r="V100" s="1134"/>
    </row>
    <row r="101" spans="1:22" ht="30" customHeight="1">
      <c r="A101" s="1132"/>
      <c r="B101" s="1132"/>
      <c r="C101" s="1132"/>
      <c r="D101" s="1133"/>
      <c r="E101" s="1129"/>
      <c r="F101" s="1129"/>
      <c r="G101" s="1129"/>
      <c r="H101" s="483" t="s">
        <v>628</v>
      </c>
      <c r="I101" s="1136"/>
      <c r="J101" s="1124"/>
      <c r="K101" s="484" t="s">
        <v>632</v>
      </c>
      <c r="L101" s="221">
        <v>16980</v>
      </c>
      <c r="M101" s="263">
        <v>17631.18</v>
      </c>
      <c r="N101" s="265">
        <f t="shared" si="14"/>
        <v>651.1800000000003</v>
      </c>
      <c r="O101" s="254">
        <f t="shared" si="15"/>
        <v>0.03693343270274595</v>
      </c>
      <c r="P101" s="1130"/>
      <c r="Q101" s="1128"/>
      <c r="R101" s="1131"/>
      <c r="S101" s="1128"/>
      <c r="T101" s="222">
        <v>17870</v>
      </c>
      <c r="U101" s="65">
        <f t="shared" si="16"/>
        <v>0.049804141018466704</v>
      </c>
      <c r="V101" s="1134"/>
    </row>
    <row r="102" spans="1:22" ht="30" customHeight="1">
      <c r="A102" s="1119"/>
      <c r="B102" s="1119"/>
      <c r="C102" s="1119"/>
      <c r="D102" s="1121"/>
      <c r="E102" s="1109"/>
      <c r="F102" s="1109"/>
      <c r="G102" s="1109"/>
      <c r="H102" s="483" t="s">
        <v>629</v>
      </c>
      <c r="I102" s="1136"/>
      <c r="J102" s="1123"/>
      <c r="K102" s="484" t="s">
        <v>630</v>
      </c>
      <c r="L102" s="221">
        <v>47283.44</v>
      </c>
      <c r="M102" s="263">
        <v>71111.46</v>
      </c>
      <c r="N102" s="265">
        <f t="shared" si="14"/>
        <v>23828.020000000004</v>
      </c>
      <c r="O102" s="254">
        <f t="shared" si="15"/>
        <v>0.33507988726430316</v>
      </c>
      <c r="P102" s="1113"/>
      <c r="Q102" s="1115"/>
      <c r="R102" s="1117"/>
      <c r="S102" s="1115"/>
      <c r="T102" s="222">
        <v>47970</v>
      </c>
      <c r="U102" s="65">
        <f t="shared" si="16"/>
        <v>0.01431227850740041</v>
      </c>
      <c r="V102" s="1107"/>
    </row>
    <row r="103" spans="1:22" ht="30" customHeight="1">
      <c r="A103" s="459" t="s">
        <v>600</v>
      </c>
      <c r="B103" s="459" t="s">
        <v>601</v>
      </c>
      <c r="C103" s="459" t="s">
        <v>602</v>
      </c>
      <c r="D103" s="460" t="s">
        <v>603</v>
      </c>
      <c r="E103" s="455" t="s">
        <v>48</v>
      </c>
      <c r="F103" s="152" t="s">
        <v>46</v>
      </c>
      <c r="G103" s="455" t="s">
        <v>47</v>
      </c>
      <c r="H103" s="452" t="s">
        <v>604</v>
      </c>
      <c r="I103" s="979" t="s">
        <v>284</v>
      </c>
      <c r="J103" s="456" t="s">
        <v>38</v>
      </c>
      <c r="K103" s="119">
        <v>1</v>
      </c>
      <c r="L103" s="221">
        <v>7164</v>
      </c>
      <c r="M103" s="263">
        <v>7171.2</v>
      </c>
      <c r="N103" s="265">
        <f t="shared" si="14"/>
        <v>7.199999999999818</v>
      </c>
      <c r="O103" s="254">
        <f t="shared" si="15"/>
        <v>0.0010040160642570029</v>
      </c>
      <c r="P103" s="457" t="s">
        <v>165</v>
      </c>
      <c r="Q103" s="453">
        <v>0</v>
      </c>
      <c r="R103" s="458">
        <v>0</v>
      </c>
      <c r="S103" s="453">
        <v>0</v>
      </c>
      <c r="T103" s="222">
        <v>12000</v>
      </c>
      <c r="U103" s="65">
        <f t="shared" si="16"/>
        <v>0.403</v>
      </c>
      <c r="V103" s="454">
        <v>43299</v>
      </c>
    </row>
    <row r="104" spans="1:22" ht="30" customHeight="1">
      <c r="A104" s="473" t="s">
        <v>613</v>
      </c>
      <c r="B104" s="473" t="s">
        <v>614</v>
      </c>
      <c r="C104" s="473" t="s">
        <v>615</v>
      </c>
      <c r="D104" s="474" t="s">
        <v>616</v>
      </c>
      <c r="E104" s="471" t="s">
        <v>48</v>
      </c>
      <c r="F104" s="152" t="s">
        <v>46</v>
      </c>
      <c r="G104" s="471" t="s">
        <v>47</v>
      </c>
      <c r="H104" s="476" t="s">
        <v>617</v>
      </c>
      <c r="I104" s="986" t="s">
        <v>1236</v>
      </c>
      <c r="J104" s="475" t="s">
        <v>38</v>
      </c>
      <c r="K104" s="119">
        <v>1</v>
      </c>
      <c r="L104" s="221">
        <v>7680</v>
      </c>
      <c r="M104" s="263">
        <v>10497</v>
      </c>
      <c r="N104" s="265">
        <f t="shared" si="14"/>
        <v>2817</v>
      </c>
      <c r="O104" s="254">
        <f t="shared" si="15"/>
        <v>0.2683623892540726</v>
      </c>
      <c r="P104" s="472" t="s">
        <v>618</v>
      </c>
      <c r="Q104" s="463">
        <v>0</v>
      </c>
      <c r="R104" s="467">
        <v>0</v>
      </c>
      <c r="S104" s="463">
        <v>0</v>
      </c>
      <c r="T104" s="222">
        <v>30000</v>
      </c>
      <c r="U104" s="65">
        <f t="shared" si="16"/>
        <v>0.744</v>
      </c>
      <c r="V104" s="464">
        <v>43301</v>
      </c>
    </row>
    <row r="105" spans="1:22" ht="30" customHeight="1">
      <c r="A105" s="487" t="s">
        <v>634</v>
      </c>
      <c r="B105" s="487" t="s">
        <v>635</v>
      </c>
      <c r="C105" s="487" t="s">
        <v>636</v>
      </c>
      <c r="D105" s="488" t="s">
        <v>637</v>
      </c>
      <c r="E105" s="485" t="s">
        <v>48</v>
      </c>
      <c r="F105" s="152" t="s">
        <v>46</v>
      </c>
      <c r="G105" s="485" t="s">
        <v>47</v>
      </c>
      <c r="H105" s="490" t="s">
        <v>314</v>
      </c>
      <c r="I105" s="979" t="s">
        <v>284</v>
      </c>
      <c r="J105" s="489" t="s">
        <v>38</v>
      </c>
      <c r="K105" s="119">
        <v>1</v>
      </c>
      <c r="L105" s="999" t="s">
        <v>22</v>
      </c>
      <c r="M105" s="1020" t="s">
        <v>22</v>
      </c>
      <c r="N105" s="999" t="s">
        <v>22</v>
      </c>
      <c r="O105" s="999" t="s">
        <v>22</v>
      </c>
      <c r="P105" s="486" t="s">
        <v>618</v>
      </c>
      <c r="Q105" s="463">
        <v>0</v>
      </c>
      <c r="R105" s="467">
        <v>0</v>
      </c>
      <c r="S105" s="463">
        <v>0</v>
      </c>
      <c r="T105" s="999" t="s">
        <v>22</v>
      </c>
      <c r="U105" s="999" t="s">
        <v>22</v>
      </c>
      <c r="V105" s="999" t="s">
        <v>22</v>
      </c>
    </row>
    <row r="106" spans="1:22" ht="30" customHeight="1">
      <c r="A106" s="496" t="s">
        <v>640</v>
      </c>
      <c r="B106" s="496" t="s">
        <v>606</v>
      </c>
      <c r="C106" s="496" t="s">
        <v>641</v>
      </c>
      <c r="D106" s="497" t="s">
        <v>642</v>
      </c>
      <c r="E106" s="492" t="s">
        <v>48</v>
      </c>
      <c r="F106" s="152" t="s">
        <v>46</v>
      </c>
      <c r="G106" s="492" t="s">
        <v>47</v>
      </c>
      <c r="H106" s="500" t="s">
        <v>314</v>
      </c>
      <c r="I106" s="986" t="s">
        <v>1249</v>
      </c>
      <c r="J106" s="498" t="s">
        <v>38</v>
      </c>
      <c r="K106" s="119">
        <v>1</v>
      </c>
      <c r="L106" s="999" t="s">
        <v>22</v>
      </c>
      <c r="M106" s="1020" t="s">
        <v>22</v>
      </c>
      <c r="N106" s="999" t="s">
        <v>22</v>
      </c>
      <c r="O106" s="999" t="s">
        <v>22</v>
      </c>
      <c r="P106" s="493" t="s">
        <v>643</v>
      </c>
      <c r="Q106" s="453">
        <v>0</v>
      </c>
      <c r="R106" s="458">
        <v>0</v>
      </c>
      <c r="S106" s="453">
        <v>0</v>
      </c>
      <c r="T106" s="999" t="s">
        <v>22</v>
      </c>
      <c r="U106" s="999" t="s">
        <v>22</v>
      </c>
      <c r="V106" s="999" t="s">
        <v>22</v>
      </c>
    </row>
    <row r="107" spans="1:22" ht="30" customHeight="1">
      <c r="A107" s="468" t="s">
        <v>605</v>
      </c>
      <c r="B107" s="468" t="s">
        <v>606</v>
      </c>
      <c r="C107" s="468" t="s">
        <v>548</v>
      </c>
      <c r="D107" s="284" t="s">
        <v>549</v>
      </c>
      <c r="E107" s="465" t="s">
        <v>48</v>
      </c>
      <c r="F107" s="465" t="s">
        <v>46</v>
      </c>
      <c r="G107" s="465" t="s">
        <v>47</v>
      </c>
      <c r="H107" s="462" t="s">
        <v>164</v>
      </c>
      <c r="I107" s="979" t="s">
        <v>284</v>
      </c>
      <c r="J107" s="466" t="s">
        <v>38</v>
      </c>
      <c r="K107" s="421">
        <v>1</v>
      </c>
      <c r="L107" s="221">
        <v>5148</v>
      </c>
      <c r="M107" s="263">
        <v>5267.88</v>
      </c>
      <c r="N107" s="265">
        <f>M107-L107</f>
        <v>119.88000000000011</v>
      </c>
      <c r="O107" s="254">
        <f>N107/M107</f>
        <v>0.022756782614638166</v>
      </c>
      <c r="P107" s="470" t="s">
        <v>607</v>
      </c>
      <c r="Q107" s="463">
        <v>0</v>
      </c>
      <c r="R107" s="467">
        <v>0</v>
      </c>
      <c r="S107" s="463">
        <v>0</v>
      </c>
      <c r="T107" s="222">
        <v>14400</v>
      </c>
      <c r="U107" s="65">
        <f>(T107-L107)/T107*100%</f>
        <v>0.6425</v>
      </c>
      <c r="V107" s="469">
        <v>43300</v>
      </c>
    </row>
    <row r="108" spans="1:22" ht="30" customHeight="1">
      <c r="A108" s="556" t="s">
        <v>706</v>
      </c>
      <c r="B108" s="556" t="s">
        <v>707</v>
      </c>
      <c r="C108" s="556" t="s">
        <v>708</v>
      </c>
      <c r="D108" s="284" t="s">
        <v>709</v>
      </c>
      <c r="E108" s="553" t="s">
        <v>48</v>
      </c>
      <c r="F108" s="553" t="s">
        <v>46</v>
      </c>
      <c r="G108" s="553" t="s">
        <v>47</v>
      </c>
      <c r="H108" s="557" t="s">
        <v>710</v>
      </c>
      <c r="I108" s="986" t="s">
        <v>1249</v>
      </c>
      <c r="J108" s="554" t="s">
        <v>38</v>
      </c>
      <c r="K108" s="421">
        <v>1</v>
      </c>
      <c r="L108" s="221">
        <v>19800</v>
      </c>
      <c r="M108" s="263">
        <v>21516.6</v>
      </c>
      <c r="N108" s="265">
        <f>M108-L108</f>
        <v>1716.5999999999985</v>
      </c>
      <c r="O108" s="254">
        <f>N108/M108</f>
        <v>0.07978026268090677</v>
      </c>
      <c r="P108" s="555" t="s">
        <v>295</v>
      </c>
      <c r="Q108" s="494">
        <v>0</v>
      </c>
      <c r="R108" s="495">
        <v>0</v>
      </c>
      <c r="S108" s="494">
        <v>0</v>
      </c>
      <c r="T108" s="222">
        <v>30000</v>
      </c>
      <c r="U108" s="65">
        <f>(T108-L108)/T108*100%</f>
        <v>0.34</v>
      </c>
      <c r="V108" s="499">
        <v>43318</v>
      </c>
    </row>
    <row r="109" spans="1:22" ht="30" customHeight="1">
      <c r="A109" s="504" t="s">
        <v>644</v>
      </c>
      <c r="B109" s="504" t="s">
        <v>606</v>
      </c>
      <c r="C109" s="504" t="s">
        <v>645</v>
      </c>
      <c r="D109" s="284" t="s">
        <v>646</v>
      </c>
      <c r="E109" s="501" t="s">
        <v>48</v>
      </c>
      <c r="F109" s="501" t="s">
        <v>46</v>
      </c>
      <c r="G109" s="501" t="s">
        <v>47</v>
      </c>
      <c r="H109" s="505" t="s">
        <v>647</v>
      </c>
      <c r="I109" s="296" t="s">
        <v>1234</v>
      </c>
      <c r="J109" s="502" t="s">
        <v>38</v>
      </c>
      <c r="K109" s="421">
        <v>2</v>
      </c>
      <c r="L109" s="221">
        <v>43570</v>
      </c>
      <c r="M109" s="263">
        <v>53513.76</v>
      </c>
      <c r="N109" s="265">
        <f aca="true" t="shared" si="17" ref="N109:N180">M109-L109</f>
        <v>9943.760000000002</v>
      </c>
      <c r="O109" s="254">
        <f aca="true" t="shared" si="18" ref="O109:O180">N109/M109</f>
        <v>0.18581688148991962</v>
      </c>
      <c r="P109" s="503" t="s">
        <v>197</v>
      </c>
      <c r="Q109" s="494">
        <v>0</v>
      </c>
      <c r="R109" s="495">
        <v>0</v>
      </c>
      <c r="S109" s="494">
        <v>0</v>
      </c>
      <c r="T109" s="222">
        <v>46444</v>
      </c>
      <c r="U109" s="65">
        <f aca="true" t="shared" si="19" ref="U109:U180">(T109-L109)/T109*100%</f>
        <v>0.06188097493755921</v>
      </c>
      <c r="V109" s="499">
        <v>43306</v>
      </c>
    </row>
    <row r="110" spans="1:22" ht="30" customHeight="1">
      <c r="A110" s="528" t="s">
        <v>656</v>
      </c>
      <c r="B110" s="528" t="s">
        <v>657</v>
      </c>
      <c r="C110" s="528" t="s">
        <v>658</v>
      </c>
      <c r="D110" s="284" t="s">
        <v>659</v>
      </c>
      <c r="E110" s="525" t="s">
        <v>48</v>
      </c>
      <c r="F110" s="525" t="s">
        <v>46</v>
      </c>
      <c r="G110" s="525" t="s">
        <v>47</v>
      </c>
      <c r="H110" s="529" t="s">
        <v>660</v>
      </c>
      <c r="I110" s="979" t="s">
        <v>284</v>
      </c>
      <c r="J110" s="526" t="s">
        <v>38</v>
      </c>
      <c r="K110" s="421">
        <v>1</v>
      </c>
      <c r="L110" s="221">
        <v>2300</v>
      </c>
      <c r="M110" s="263">
        <v>2700</v>
      </c>
      <c r="N110" s="265">
        <f t="shared" si="17"/>
        <v>400</v>
      </c>
      <c r="O110" s="254">
        <f t="shared" si="18"/>
        <v>0.14814814814814814</v>
      </c>
      <c r="P110" s="527" t="s">
        <v>618</v>
      </c>
      <c r="Q110" s="445">
        <v>0</v>
      </c>
      <c r="R110" s="446">
        <v>0</v>
      </c>
      <c r="S110" s="445">
        <v>0</v>
      </c>
      <c r="T110" s="222">
        <v>5000</v>
      </c>
      <c r="U110" s="65">
        <f t="shared" si="19"/>
        <v>0.54</v>
      </c>
      <c r="V110" s="447">
        <v>43307</v>
      </c>
    </row>
    <row r="111" spans="1:22" ht="30" customHeight="1">
      <c r="A111" s="541" t="s">
        <v>678</v>
      </c>
      <c r="B111" s="541" t="s">
        <v>679</v>
      </c>
      <c r="C111" s="541" t="s">
        <v>680</v>
      </c>
      <c r="D111" s="284" t="s">
        <v>681</v>
      </c>
      <c r="E111" s="539" t="s">
        <v>48</v>
      </c>
      <c r="F111" s="539" t="s">
        <v>46</v>
      </c>
      <c r="G111" s="539" t="s">
        <v>47</v>
      </c>
      <c r="H111" s="543" t="s">
        <v>682</v>
      </c>
      <c r="I111" s="979" t="s">
        <v>1238</v>
      </c>
      <c r="J111" s="540" t="s">
        <v>38</v>
      </c>
      <c r="K111" s="421">
        <v>2</v>
      </c>
      <c r="L111" s="221">
        <v>4455</v>
      </c>
      <c r="M111" s="263">
        <v>7461</v>
      </c>
      <c r="N111" s="265">
        <f t="shared" si="17"/>
        <v>3006</v>
      </c>
      <c r="O111" s="254">
        <f t="shared" si="18"/>
        <v>0.4028950542822678</v>
      </c>
      <c r="P111" s="536" t="s">
        <v>537</v>
      </c>
      <c r="Q111" s="537">
        <v>0</v>
      </c>
      <c r="R111" s="538">
        <v>0</v>
      </c>
      <c r="S111" s="537">
        <v>0</v>
      </c>
      <c r="T111" s="222">
        <v>7300</v>
      </c>
      <c r="U111" s="65">
        <f t="shared" si="19"/>
        <v>0.38972602739726026</v>
      </c>
      <c r="V111" s="542">
        <v>43311</v>
      </c>
    </row>
    <row r="112" spans="1:22" ht="30" customHeight="1">
      <c r="A112" s="1118" t="s">
        <v>688</v>
      </c>
      <c r="B112" s="1118" t="s">
        <v>679</v>
      </c>
      <c r="C112" s="1118" t="s">
        <v>689</v>
      </c>
      <c r="D112" s="1120" t="s">
        <v>690</v>
      </c>
      <c r="E112" s="1108" t="s">
        <v>48</v>
      </c>
      <c r="F112" s="1108" t="s">
        <v>46</v>
      </c>
      <c r="G112" s="1108" t="s">
        <v>47</v>
      </c>
      <c r="H112" s="550" t="s">
        <v>691</v>
      </c>
      <c r="I112" s="1110" t="s">
        <v>1234</v>
      </c>
      <c r="J112" s="1122" t="s">
        <v>38</v>
      </c>
      <c r="K112" s="421">
        <v>1</v>
      </c>
      <c r="L112" s="221">
        <v>16500</v>
      </c>
      <c r="M112" s="263">
        <v>21085</v>
      </c>
      <c r="N112" s="265">
        <f t="shared" si="17"/>
        <v>4585</v>
      </c>
      <c r="O112" s="254">
        <f t="shared" si="18"/>
        <v>0.21745316575764762</v>
      </c>
      <c r="P112" s="1112" t="s">
        <v>695</v>
      </c>
      <c r="Q112" s="1114">
        <v>0</v>
      </c>
      <c r="R112" s="1116">
        <v>0</v>
      </c>
      <c r="S112" s="1114">
        <v>0</v>
      </c>
      <c r="T112" s="222">
        <v>25000</v>
      </c>
      <c r="U112" s="65">
        <f t="shared" si="19"/>
        <v>0.34</v>
      </c>
      <c r="V112" s="1106">
        <v>43313</v>
      </c>
    </row>
    <row r="113" spans="1:22" ht="30" customHeight="1">
      <c r="A113" s="1132"/>
      <c r="B113" s="1132"/>
      <c r="C113" s="1132"/>
      <c r="D113" s="1133"/>
      <c r="E113" s="1129"/>
      <c r="F113" s="1129"/>
      <c r="G113" s="1129"/>
      <c r="H113" s="550" t="s">
        <v>692</v>
      </c>
      <c r="I113" s="1135"/>
      <c r="J113" s="1124"/>
      <c r="K113" s="119" t="s">
        <v>694</v>
      </c>
      <c r="L113" s="221">
        <v>1210</v>
      </c>
      <c r="M113" s="263">
        <v>1435.2</v>
      </c>
      <c r="N113" s="265">
        <f t="shared" si="17"/>
        <v>225.20000000000005</v>
      </c>
      <c r="O113" s="254">
        <f t="shared" si="18"/>
        <v>0.1569119286510591</v>
      </c>
      <c r="P113" s="1130"/>
      <c r="Q113" s="1128"/>
      <c r="R113" s="1131"/>
      <c r="S113" s="1128"/>
      <c r="T113" s="222">
        <v>2130</v>
      </c>
      <c r="U113" s="65">
        <f t="shared" si="19"/>
        <v>0.431924882629108</v>
      </c>
      <c r="V113" s="1134"/>
    </row>
    <row r="114" spans="1:22" ht="30" customHeight="1">
      <c r="A114" s="1119"/>
      <c r="B114" s="1119"/>
      <c r="C114" s="1119"/>
      <c r="D114" s="1121"/>
      <c r="E114" s="1109"/>
      <c r="F114" s="1109"/>
      <c r="G114" s="1109"/>
      <c r="H114" s="550" t="s">
        <v>693</v>
      </c>
      <c r="I114" s="1111"/>
      <c r="J114" s="1123"/>
      <c r="K114" s="421">
        <v>4</v>
      </c>
      <c r="L114" s="221">
        <v>900</v>
      </c>
      <c r="M114" s="263">
        <v>3004</v>
      </c>
      <c r="N114" s="265">
        <f t="shared" si="17"/>
        <v>2104</v>
      </c>
      <c r="O114" s="254">
        <f t="shared" si="18"/>
        <v>0.7003994673768309</v>
      </c>
      <c r="P114" s="1113"/>
      <c r="Q114" s="1115"/>
      <c r="R114" s="1117"/>
      <c r="S114" s="1115"/>
      <c r="T114" s="222">
        <v>900</v>
      </c>
      <c r="U114" s="65">
        <f t="shared" si="19"/>
        <v>0</v>
      </c>
      <c r="V114" s="1107"/>
    </row>
    <row r="115" spans="1:22" ht="30" customHeight="1">
      <c r="A115" s="559" t="s">
        <v>712</v>
      </c>
      <c r="B115" s="559" t="s">
        <v>697</v>
      </c>
      <c r="C115" s="559" t="s">
        <v>714</v>
      </c>
      <c r="D115" s="284" t="s">
        <v>713</v>
      </c>
      <c r="E115" s="558" t="s">
        <v>48</v>
      </c>
      <c r="F115" s="558" t="s">
        <v>46</v>
      </c>
      <c r="G115" s="676" t="s">
        <v>47</v>
      </c>
      <c r="H115" s="679" t="s">
        <v>885</v>
      </c>
      <c r="I115" s="979" t="s">
        <v>1241</v>
      </c>
      <c r="J115" s="677" t="s">
        <v>105</v>
      </c>
      <c r="K115" s="421">
        <v>7</v>
      </c>
      <c r="L115" s="221">
        <v>1614753</v>
      </c>
      <c r="M115" s="263">
        <v>1626894</v>
      </c>
      <c r="N115" s="265">
        <f t="shared" si="17"/>
        <v>12141</v>
      </c>
      <c r="O115" s="254">
        <f t="shared" si="18"/>
        <v>0.007462686567164179</v>
      </c>
      <c r="P115" s="678" t="s">
        <v>886</v>
      </c>
      <c r="Q115" s="537">
        <v>1</v>
      </c>
      <c r="R115" s="538">
        <v>0</v>
      </c>
      <c r="S115" s="537">
        <v>1</v>
      </c>
      <c r="T115" s="222">
        <v>1626894</v>
      </c>
      <c r="U115" s="65">
        <f t="shared" si="19"/>
        <v>0.007462686567164179</v>
      </c>
      <c r="V115" s="542">
        <v>43355</v>
      </c>
    </row>
    <row r="116" spans="1:22" ht="30" customHeight="1">
      <c r="A116" s="1118" t="s">
        <v>696</v>
      </c>
      <c r="B116" s="1118" t="s">
        <v>697</v>
      </c>
      <c r="C116" s="1118" t="s">
        <v>698</v>
      </c>
      <c r="D116" s="1120" t="s">
        <v>699</v>
      </c>
      <c r="E116" s="1108" t="s">
        <v>48</v>
      </c>
      <c r="F116" s="1108" t="s">
        <v>46</v>
      </c>
      <c r="G116" s="1108" t="s">
        <v>47</v>
      </c>
      <c r="H116" s="552" t="s">
        <v>701</v>
      </c>
      <c r="I116" s="1110" t="s">
        <v>1234</v>
      </c>
      <c r="J116" s="551" t="s">
        <v>38</v>
      </c>
      <c r="K116" s="119" t="s">
        <v>702</v>
      </c>
      <c r="L116" s="221">
        <v>20780</v>
      </c>
      <c r="M116" s="263">
        <v>30123.3</v>
      </c>
      <c r="N116" s="265">
        <f t="shared" si="17"/>
        <v>9343.3</v>
      </c>
      <c r="O116" s="254">
        <f t="shared" si="18"/>
        <v>0.31016854063133853</v>
      </c>
      <c r="P116" s="1112" t="s">
        <v>618</v>
      </c>
      <c r="Q116" s="1114">
        <v>0</v>
      </c>
      <c r="R116" s="1116">
        <v>0</v>
      </c>
      <c r="S116" s="1114">
        <v>0</v>
      </c>
      <c r="T116" s="222">
        <v>29850</v>
      </c>
      <c r="U116" s="65">
        <f t="shared" si="19"/>
        <v>0.30385259631490785</v>
      </c>
      <c r="V116" s="1106">
        <v>43315</v>
      </c>
    </row>
    <row r="117" spans="1:22" ht="30" customHeight="1">
      <c r="A117" s="1119"/>
      <c r="B117" s="1119"/>
      <c r="C117" s="1119"/>
      <c r="D117" s="1121"/>
      <c r="E117" s="1109"/>
      <c r="F117" s="1109"/>
      <c r="G117" s="1109"/>
      <c r="H117" s="552" t="s">
        <v>700</v>
      </c>
      <c r="I117" s="1111"/>
      <c r="J117" s="551" t="s">
        <v>105</v>
      </c>
      <c r="K117" s="421">
        <v>4</v>
      </c>
      <c r="L117" s="221">
        <v>163450</v>
      </c>
      <c r="M117" s="263">
        <v>207434.5</v>
      </c>
      <c r="N117" s="265">
        <f t="shared" si="17"/>
        <v>43984.5</v>
      </c>
      <c r="O117" s="254">
        <f t="shared" si="18"/>
        <v>0.2120404272191945</v>
      </c>
      <c r="P117" s="1113"/>
      <c r="Q117" s="1115"/>
      <c r="R117" s="1117"/>
      <c r="S117" s="1115"/>
      <c r="T117" s="222">
        <v>231000</v>
      </c>
      <c r="U117" s="65">
        <f t="shared" si="19"/>
        <v>0.2924242424242424</v>
      </c>
      <c r="V117" s="1107"/>
    </row>
    <row r="118" spans="1:22" ht="30" customHeight="1">
      <c r="A118" s="570" t="s">
        <v>720</v>
      </c>
      <c r="B118" s="570" t="s">
        <v>716</v>
      </c>
      <c r="C118" s="570" t="s">
        <v>722</v>
      </c>
      <c r="D118" s="571" t="s">
        <v>721</v>
      </c>
      <c r="E118" s="569" t="s">
        <v>48</v>
      </c>
      <c r="F118" s="569" t="s">
        <v>46</v>
      </c>
      <c r="G118" s="631" t="s">
        <v>47</v>
      </c>
      <c r="H118" s="634" t="s">
        <v>811</v>
      </c>
      <c r="I118" s="979" t="s">
        <v>284</v>
      </c>
      <c r="J118" s="632" t="s">
        <v>38</v>
      </c>
      <c r="K118" s="421">
        <v>1</v>
      </c>
      <c r="L118" s="221">
        <v>2560</v>
      </c>
      <c r="M118" s="263">
        <v>3170</v>
      </c>
      <c r="N118" s="265">
        <f t="shared" si="17"/>
        <v>610</v>
      </c>
      <c r="O118" s="254">
        <f t="shared" si="18"/>
        <v>0.19242902208201892</v>
      </c>
      <c r="P118" s="633" t="s">
        <v>812</v>
      </c>
      <c r="Q118" s="563">
        <v>0</v>
      </c>
      <c r="R118" s="564">
        <v>0</v>
      </c>
      <c r="S118" s="563">
        <v>1</v>
      </c>
      <c r="T118" s="222">
        <v>7500</v>
      </c>
      <c r="U118" s="65">
        <f t="shared" si="19"/>
        <v>0.6586666666666666</v>
      </c>
      <c r="V118" s="568">
        <v>43334</v>
      </c>
    </row>
    <row r="119" spans="1:22" ht="30" customHeight="1">
      <c r="A119" s="570" t="s">
        <v>723</v>
      </c>
      <c r="B119" s="570" t="s">
        <v>726</v>
      </c>
      <c r="C119" s="570" t="s">
        <v>725</v>
      </c>
      <c r="D119" s="571" t="s">
        <v>724</v>
      </c>
      <c r="E119" s="569" t="s">
        <v>48</v>
      </c>
      <c r="F119" s="569" t="s">
        <v>46</v>
      </c>
      <c r="G119" s="579" t="s">
        <v>47</v>
      </c>
      <c r="H119" s="582" t="s">
        <v>744</v>
      </c>
      <c r="I119" s="986" t="s">
        <v>1234</v>
      </c>
      <c r="J119" s="580" t="s">
        <v>105</v>
      </c>
      <c r="K119" s="421">
        <v>1</v>
      </c>
      <c r="L119" s="221">
        <v>190508.96</v>
      </c>
      <c r="M119" s="263">
        <v>235895.44</v>
      </c>
      <c r="N119" s="265">
        <f t="shared" si="17"/>
        <v>45386.48000000001</v>
      </c>
      <c r="O119" s="254">
        <f t="shared" si="18"/>
        <v>0.1924008365740347</v>
      </c>
      <c r="P119" s="581" t="s">
        <v>537</v>
      </c>
      <c r="Q119" s="563">
        <v>0</v>
      </c>
      <c r="R119" s="564">
        <v>0</v>
      </c>
      <c r="S119" s="563">
        <v>1</v>
      </c>
      <c r="T119" s="222">
        <v>233400</v>
      </c>
      <c r="U119" s="65">
        <f t="shared" si="19"/>
        <v>0.18376623821765214</v>
      </c>
      <c r="V119" s="568">
        <v>43327</v>
      </c>
    </row>
    <row r="120" spans="1:22" ht="30" customHeight="1">
      <c r="A120" s="565" t="s">
        <v>715</v>
      </c>
      <c r="B120" s="565" t="s">
        <v>716</v>
      </c>
      <c r="C120" s="565" t="s">
        <v>717</v>
      </c>
      <c r="D120" s="566" t="s">
        <v>718</v>
      </c>
      <c r="E120" s="560" t="s">
        <v>48</v>
      </c>
      <c r="F120" s="560" t="s">
        <v>46</v>
      </c>
      <c r="G120" s="560" t="s">
        <v>47</v>
      </c>
      <c r="H120" s="567" t="s">
        <v>719</v>
      </c>
      <c r="I120" s="986" t="s">
        <v>1237</v>
      </c>
      <c r="J120" s="561" t="s">
        <v>38</v>
      </c>
      <c r="K120" s="421">
        <v>2</v>
      </c>
      <c r="L120" s="221">
        <v>10000</v>
      </c>
      <c r="M120" s="263">
        <v>31486.25</v>
      </c>
      <c r="N120" s="265">
        <f t="shared" si="17"/>
        <v>21486.25</v>
      </c>
      <c r="O120" s="254">
        <f t="shared" si="18"/>
        <v>0.6824010480765413</v>
      </c>
      <c r="P120" s="562" t="s">
        <v>695</v>
      </c>
      <c r="Q120" s="563">
        <v>0</v>
      </c>
      <c r="R120" s="564">
        <v>0</v>
      </c>
      <c r="S120" s="563">
        <v>0</v>
      </c>
      <c r="T120" s="222">
        <v>16500</v>
      </c>
      <c r="U120" s="65">
        <f t="shared" si="19"/>
        <v>0.3939393939393939</v>
      </c>
      <c r="V120" s="568">
        <v>43318</v>
      </c>
    </row>
    <row r="121" spans="1:22" ht="30" customHeight="1">
      <c r="A121" s="1118" t="s">
        <v>785</v>
      </c>
      <c r="B121" s="1118" t="s">
        <v>726</v>
      </c>
      <c r="C121" s="1118" t="s">
        <v>786</v>
      </c>
      <c r="D121" s="1120" t="s">
        <v>787</v>
      </c>
      <c r="E121" s="1108" t="s">
        <v>48</v>
      </c>
      <c r="F121" s="1108" t="s">
        <v>46</v>
      </c>
      <c r="G121" s="1108" t="s">
        <v>47</v>
      </c>
      <c r="H121" s="617" t="s">
        <v>314</v>
      </c>
      <c r="I121" s="1122" t="s">
        <v>562</v>
      </c>
      <c r="J121" s="1122" t="s">
        <v>38</v>
      </c>
      <c r="K121" s="421">
        <v>1</v>
      </c>
      <c r="L121" s="999" t="s">
        <v>22</v>
      </c>
      <c r="M121" s="1020" t="s">
        <v>22</v>
      </c>
      <c r="N121" s="999" t="s">
        <v>22</v>
      </c>
      <c r="O121" s="999" t="s">
        <v>22</v>
      </c>
      <c r="P121" s="1112" t="s">
        <v>184</v>
      </c>
      <c r="Q121" s="1114">
        <v>0</v>
      </c>
      <c r="R121" s="1116">
        <v>0</v>
      </c>
      <c r="S121" s="1114">
        <v>0</v>
      </c>
      <c r="T121" s="999" t="s">
        <v>22</v>
      </c>
      <c r="U121" s="999" t="s">
        <v>22</v>
      </c>
      <c r="V121" s="999" t="s">
        <v>22</v>
      </c>
    </row>
    <row r="122" spans="1:22" ht="30" customHeight="1">
      <c r="A122" s="1119"/>
      <c r="B122" s="1119"/>
      <c r="C122" s="1119"/>
      <c r="D122" s="1121"/>
      <c r="E122" s="1109"/>
      <c r="F122" s="1109"/>
      <c r="G122" s="1109"/>
      <c r="H122" s="617" t="s">
        <v>788</v>
      </c>
      <c r="I122" s="1123"/>
      <c r="J122" s="1123"/>
      <c r="K122" s="421">
        <v>2</v>
      </c>
      <c r="L122" s="221">
        <v>17167.5</v>
      </c>
      <c r="M122" s="263">
        <v>18541.25</v>
      </c>
      <c r="N122" s="265">
        <f t="shared" si="17"/>
        <v>1373.75</v>
      </c>
      <c r="O122" s="254">
        <f t="shared" si="18"/>
        <v>0.07409155261915998</v>
      </c>
      <c r="P122" s="1113"/>
      <c r="Q122" s="1115"/>
      <c r="R122" s="1117"/>
      <c r="S122" s="1115"/>
      <c r="T122" s="222">
        <v>25467.75</v>
      </c>
      <c r="U122" s="65">
        <f t="shared" si="19"/>
        <v>0.3259121830550402</v>
      </c>
      <c r="V122" s="568">
        <v>43334</v>
      </c>
    </row>
    <row r="123" spans="1:22" ht="30" customHeight="1">
      <c r="A123" s="576" t="s">
        <v>736</v>
      </c>
      <c r="B123" s="576" t="s">
        <v>726</v>
      </c>
      <c r="C123" s="576" t="s">
        <v>737</v>
      </c>
      <c r="D123" s="577" t="s">
        <v>738</v>
      </c>
      <c r="E123" s="573" t="s">
        <v>48</v>
      </c>
      <c r="F123" s="573" t="s">
        <v>46</v>
      </c>
      <c r="G123" s="573" t="s">
        <v>47</v>
      </c>
      <c r="H123" s="578" t="s">
        <v>739</v>
      </c>
      <c r="I123" s="986" t="s">
        <v>1237</v>
      </c>
      <c r="J123" s="574" t="s">
        <v>38</v>
      </c>
      <c r="K123" s="421">
        <v>2</v>
      </c>
      <c r="L123" s="221">
        <v>6250</v>
      </c>
      <c r="M123" s="263">
        <v>8980.33</v>
      </c>
      <c r="N123" s="265">
        <f t="shared" si="17"/>
        <v>2730.33</v>
      </c>
      <c r="O123" s="254">
        <f t="shared" si="18"/>
        <v>0.3040344842561465</v>
      </c>
      <c r="P123" s="575" t="s">
        <v>695</v>
      </c>
      <c r="Q123" s="563">
        <v>0</v>
      </c>
      <c r="R123" s="564">
        <v>0</v>
      </c>
      <c r="S123" s="563">
        <v>0</v>
      </c>
      <c r="T123" s="222">
        <v>13840</v>
      </c>
      <c r="U123" s="65">
        <f t="shared" si="19"/>
        <v>0.5484104046242775</v>
      </c>
      <c r="V123" s="568">
        <v>43321</v>
      </c>
    </row>
    <row r="124" spans="1:22" ht="30" customHeight="1">
      <c r="A124" s="1118" t="s">
        <v>745</v>
      </c>
      <c r="B124" s="1118" t="s">
        <v>746</v>
      </c>
      <c r="C124" s="1118" t="s">
        <v>747</v>
      </c>
      <c r="D124" s="1120" t="s">
        <v>748</v>
      </c>
      <c r="E124" s="1108" t="s">
        <v>48</v>
      </c>
      <c r="F124" s="1108" t="s">
        <v>46</v>
      </c>
      <c r="G124" s="1108" t="s">
        <v>47</v>
      </c>
      <c r="H124" s="583" t="s">
        <v>314</v>
      </c>
      <c r="I124" s="1122" t="s">
        <v>598</v>
      </c>
      <c r="J124" s="1122" t="s">
        <v>38</v>
      </c>
      <c r="K124" s="119" t="s">
        <v>373</v>
      </c>
      <c r="L124" s="999" t="s">
        <v>22</v>
      </c>
      <c r="M124" s="1020" t="s">
        <v>22</v>
      </c>
      <c r="N124" s="999" t="s">
        <v>22</v>
      </c>
      <c r="O124" s="999" t="s">
        <v>22</v>
      </c>
      <c r="P124" s="1112" t="s">
        <v>618</v>
      </c>
      <c r="Q124" s="1114">
        <v>0</v>
      </c>
      <c r="R124" s="1116">
        <v>0</v>
      </c>
      <c r="S124" s="1114">
        <v>0</v>
      </c>
      <c r="T124" s="999" t="s">
        <v>22</v>
      </c>
      <c r="U124" s="999" t="s">
        <v>22</v>
      </c>
      <c r="V124" s="999" t="s">
        <v>22</v>
      </c>
    </row>
    <row r="125" spans="1:22" ht="30" customHeight="1">
      <c r="A125" s="1119"/>
      <c r="B125" s="1119"/>
      <c r="C125" s="1119"/>
      <c r="D125" s="1121"/>
      <c r="E125" s="1109"/>
      <c r="F125" s="1109"/>
      <c r="G125" s="1109"/>
      <c r="H125" s="583" t="s">
        <v>749</v>
      </c>
      <c r="I125" s="1123"/>
      <c r="J125" s="1123"/>
      <c r="K125" s="421">
        <v>2</v>
      </c>
      <c r="L125" s="221">
        <v>5200</v>
      </c>
      <c r="M125" s="263">
        <v>5360</v>
      </c>
      <c r="N125" s="265">
        <f t="shared" si="17"/>
        <v>160</v>
      </c>
      <c r="O125" s="254">
        <f t="shared" si="18"/>
        <v>0.029850746268656716</v>
      </c>
      <c r="P125" s="1113"/>
      <c r="Q125" s="1115"/>
      <c r="R125" s="1117"/>
      <c r="S125" s="1115"/>
      <c r="T125" s="222">
        <v>8800</v>
      </c>
      <c r="U125" s="65">
        <f t="shared" si="19"/>
        <v>0.4090909090909091</v>
      </c>
      <c r="V125" s="568">
        <v>43327</v>
      </c>
    </row>
    <row r="126" spans="1:22" ht="30" customHeight="1">
      <c r="A126" s="589" t="s">
        <v>750</v>
      </c>
      <c r="B126" s="597" t="s">
        <v>765</v>
      </c>
      <c r="C126" s="597" t="s">
        <v>766</v>
      </c>
      <c r="D126" s="596" t="s">
        <v>767</v>
      </c>
      <c r="E126" s="593" t="s">
        <v>48</v>
      </c>
      <c r="F126" s="593" t="s">
        <v>46</v>
      </c>
      <c r="G126" s="593" t="s">
        <v>47</v>
      </c>
      <c r="H126" s="598" t="s">
        <v>768</v>
      </c>
      <c r="I126" s="979" t="s">
        <v>598</v>
      </c>
      <c r="J126" s="594" t="s">
        <v>38</v>
      </c>
      <c r="K126" s="421">
        <v>1</v>
      </c>
      <c r="L126" s="221">
        <v>32800</v>
      </c>
      <c r="M126" s="263">
        <v>38000</v>
      </c>
      <c r="N126" s="265">
        <f t="shared" si="17"/>
        <v>5200</v>
      </c>
      <c r="O126" s="254">
        <f t="shared" si="18"/>
        <v>0.1368421052631579</v>
      </c>
      <c r="P126" s="595" t="s">
        <v>197</v>
      </c>
      <c r="Q126" s="587">
        <v>0</v>
      </c>
      <c r="R126" s="588">
        <v>0</v>
      </c>
      <c r="S126" s="587">
        <v>0</v>
      </c>
      <c r="T126" s="222">
        <v>35200</v>
      </c>
      <c r="U126" s="65">
        <f t="shared" si="19"/>
        <v>0.06818181818181818</v>
      </c>
      <c r="V126" s="592">
        <v>43328</v>
      </c>
    </row>
    <row r="127" spans="1:22" ht="30" customHeight="1">
      <c r="A127" s="589" t="s">
        <v>751</v>
      </c>
      <c r="B127" s="621" t="s">
        <v>765</v>
      </c>
      <c r="C127" s="621" t="s">
        <v>789</v>
      </c>
      <c r="D127" s="622" t="s">
        <v>790</v>
      </c>
      <c r="E127" s="618" t="s">
        <v>48</v>
      </c>
      <c r="F127" s="618" t="s">
        <v>256</v>
      </c>
      <c r="G127" s="636" t="s">
        <v>47</v>
      </c>
      <c r="H127" s="639" t="s">
        <v>397</v>
      </c>
      <c r="I127" s="979" t="s">
        <v>562</v>
      </c>
      <c r="J127" s="637" t="s">
        <v>38</v>
      </c>
      <c r="K127" s="421">
        <v>1</v>
      </c>
      <c r="L127" s="221">
        <v>48500</v>
      </c>
      <c r="M127" s="263">
        <v>66445</v>
      </c>
      <c r="N127" s="265">
        <f t="shared" si="17"/>
        <v>17945</v>
      </c>
      <c r="O127" s="254">
        <f t="shared" si="18"/>
        <v>0.27007299270072993</v>
      </c>
      <c r="P127" s="638" t="s">
        <v>814</v>
      </c>
      <c r="Q127" s="587">
        <v>0</v>
      </c>
      <c r="R127" s="588">
        <v>0</v>
      </c>
      <c r="S127" s="587">
        <v>0</v>
      </c>
      <c r="T127" s="222">
        <v>75000</v>
      </c>
      <c r="U127" s="65">
        <f t="shared" si="19"/>
        <v>0.35333333333333333</v>
      </c>
      <c r="V127" s="592">
        <v>43335</v>
      </c>
    </row>
    <row r="128" spans="1:22" ht="30" customHeight="1">
      <c r="A128" s="1118" t="s">
        <v>752</v>
      </c>
      <c r="B128" s="1118" t="s">
        <v>765</v>
      </c>
      <c r="C128" s="1118" t="s">
        <v>769</v>
      </c>
      <c r="D128" s="1120" t="s">
        <v>770</v>
      </c>
      <c r="E128" s="1108" t="s">
        <v>48</v>
      </c>
      <c r="F128" s="1108" t="s">
        <v>46</v>
      </c>
      <c r="G128" s="1108" t="s">
        <v>47</v>
      </c>
      <c r="H128" s="599" t="s">
        <v>314</v>
      </c>
      <c r="I128" s="1110" t="s">
        <v>1234</v>
      </c>
      <c r="J128" s="1122" t="s">
        <v>38</v>
      </c>
      <c r="K128" s="119" t="s">
        <v>772</v>
      </c>
      <c r="L128" s="999" t="s">
        <v>22</v>
      </c>
      <c r="M128" s="1020" t="s">
        <v>22</v>
      </c>
      <c r="N128" s="999" t="s">
        <v>22</v>
      </c>
      <c r="O128" s="999" t="s">
        <v>22</v>
      </c>
      <c r="P128" s="1112" t="s">
        <v>275</v>
      </c>
      <c r="Q128" s="1114">
        <v>0</v>
      </c>
      <c r="R128" s="1116">
        <v>0</v>
      </c>
      <c r="S128" s="1114">
        <v>0</v>
      </c>
      <c r="T128" s="999" t="s">
        <v>22</v>
      </c>
      <c r="U128" s="999" t="s">
        <v>22</v>
      </c>
      <c r="V128" s="1106">
        <v>43327</v>
      </c>
    </row>
    <row r="129" spans="1:22" ht="30" customHeight="1">
      <c r="A129" s="1132"/>
      <c r="B129" s="1132"/>
      <c r="C129" s="1132"/>
      <c r="D129" s="1133"/>
      <c r="E129" s="1129"/>
      <c r="F129" s="1129"/>
      <c r="G129" s="1129"/>
      <c r="H129" s="599" t="s">
        <v>771</v>
      </c>
      <c r="I129" s="1135"/>
      <c r="J129" s="1124"/>
      <c r="K129" s="421">
        <v>3</v>
      </c>
      <c r="L129" s="221">
        <v>10000</v>
      </c>
      <c r="M129" s="263">
        <v>20630</v>
      </c>
      <c r="N129" s="265">
        <f t="shared" si="17"/>
        <v>10630</v>
      </c>
      <c r="O129" s="254">
        <f t="shared" si="18"/>
        <v>0.5152690256907416</v>
      </c>
      <c r="P129" s="1130"/>
      <c r="Q129" s="1128"/>
      <c r="R129" s="1131"/>
      <c r="S129" s="1128"/>
      <c r="T129" s="222">
        <v>10000</v>
      </c>
      <c r="U129" s="65">
        <f t="shared" si="19"/>
        <v>0</v>
      </c>
      <c r="V129" s="1134"/>
    </row>
    <row r="130" spans="1:22" ht="30" customHeight="1">
      <c r="A130" s="1119"/>
      <c r="B130" s="1119"/>
      <c r="C130" s="1119"/>
      <c r="D130" s="1121"/>
      <c r="E130" s="1109"/>
      <c r="F130" s="1109"/>
      <c r="G130" s="1109"/>
      <c r="H130" s="600" t="s">
        <v>98</v>
      </c>
      <c r="I130" s="1111"/>
      <c r="J130" s="1123"/>
      <c r="K130" s="421">
        <v>6</v>
      </c>
      <c r="L130" s="999" t="s">
        <v>22</v>
      </c>
      <c r="M130" s="1020" t="s">
        <v>22</v>
      </c>
      <c r="N130" s="999" t="s">
        <v>22</v>
      </c>
      <c r="O130" s="999" t="s">
        <v>22</v>
      </c>
      <c r="P130" s="1113"/>
      <c r="Q130" s="1115"/>
      <c r="R130" s="1117"/>
      <c r="S130" s="1115"/>
      <c r="T130" s="999" t="s">
        <v>22</v>
      </c>
      <c r="U130" s="999" t="s">
        <v>22</v>
      </c>
      <c r="V130" s="1107"/>
    </row>
    <row r="131" spans="1:22" ht="30" customHeight="1">
      <c r="A131" s="589" t="s">
        <v>753</v>
      </c>
      <c r="B131" s="621" t="s">
        <v>765</v>
      </c>
      <c r="C131" s="621" t="s">
        <v>791</v>
      </c>
      <c r="D131" s="622" t="s">
        <v>792</v>
      </c>
      <c r="E131" s="618" t="s">
        <v>48</v>
      </c>
      <c r="F131" s="618" t="s">
        <v>46</v>
      </c>
      <c r="G131" s="684" t="s">
        <v>47</v>
      </c>
      <c r="H131" s="687" t="s">
        <v>901</v>
      </c>
      <c r="I131" s="979" t="s">
        <v>598</v>
      </c>
      <c r="J131" s="685" t="s">
        <v>38</v>
      </c>
      <c r="K131" s="421">
        <v>1</v>
      </c>
      <c r="L131" s="221">
        <v>40500</v>
      </c>
      <c r="M131" s="263">
        <v>43900</v>
      </c>
      <c r="N131" s="265">
        <f t="shared" si="17"/>
        <v>3400</v>
      </c>
      <c r="O131" s="254">
        <f t="shared" si="18"/>
        <v>0.0774487471526196</v>
      </c>
      <c r="P131" s="686" t="s">
        <v>902</v>
      </c>
      <c r="Q131" s="587">
        <v>0</v>
      </c>
      <c r="R131" s="588">
        <v>0</v>
      </c>
      <c r="S131" s="587">
        <v>4</v>
      </c>
      <c r="T131" s="222">
        <v>48000</v>
      </c>
      <c r="U131" s="65">
        <f t="shared" si="19"/>
        <v>0.15625</v>
      </c>
      <c r="V131" s="592">
        <v>43357</v>
      </c>
    </row>
    <row r="132" spans="1:22" ht="30" customHeight="1">
      <c r="A132" s="1118" t="s">
        <v>754</v>
      </c>
      <c r="B132" s="1118" t="s">
        <v>765</v>
      </c>
      <c r="C132" s="1118" t="s">
        <v>793</v>
      </c>
      <c r="D132" s="1120" t="s">
        <v>445</v>
      </c>
      <c r="E132" s="1108" t="s">
        <v>48</v>
      </c>
      <c r="F132" s="1108" t="s">
        <v>46</v>
      </c>
      <c r="G132" s="1108" t="s">
        <v>47</v>
      </c>
      <c r="H132" s="683" t="s">
        <v>898</v>
      </c>
      <c r="I132" s="1110" t="s">
        <v>1242</v>
      </c>
      <c r="J132" s="1122" t="s">
        <v>38</v>
      </c>
      <c r="K132" s="421">
        <v>7</v>
      </c>
      <c r="L132" s="221">
        <v>1650</v>
      </c>
      <c r="M132" s="263">
        <v>2169.75</v>
      </c>
      <c r="N132" s="265">
        <f t="shared" si="17"/>
        <v>519.75</v>
      </c>
      <c r="O132" s="254">
        <f t="shared" si="18"/>
        <v>0.23954372623574144</v>
      </c>
      <c r="P132" s="1152" t="s">
        <v>905</v>
      </c>
      <c r="Q132" s="1114">
        <v>0</v>
      </c>
      <c r="R132" s="1116">
        <v>0</v>
      </c>
      <c r="S132" s="1114">
        <v>0</v>
      </c>
      <c r="T132" s="222">
        <v>2035</v>
      </c>
      <c r="U132" s="65">
        <f t="shared" si="19"/>
        <v>0.1891891891891892</v>
      </c>
      <c r="V132" s="1106">
        <v>43362</v>
      </c>
    </row>
    <row r="133" spans="1:22" ht="30" customHeight="1">
      <c r="A133" s="1132"/>
      <c r="B133" s="1132"/>
      <c r="C133" s="1132"/>
      <c r="D133" s="1133"/>
      <c r="E133" s="1129"/>
      <c r="F133" s="1129"/>
      <c r="G133" s="1129"/>
      <c r="H133" s="683" t="s">
        <v>899</v>
      </c>
      <c r="I133" s="1135"/>
      <c r="J133" s="1124"/>
      <c r="K133" s="119" t="s">
        <v>903</v>
      </c>
      <c r="L133" s="221">
        <v>4037</v>
      </c>
      <c r="M133" s="263">
        <v>4012.81</v>
      </c>
      <c r="N133" s="265">
        <v>24.19</v>
      </c>
      <c r="O133" s="254">
        <f t="shared" si="18"/>
        <v>0.006028194706452586</v>
      </c>
      <c r="P133" s="1153"/>
      <c r="Q133" s="1128"/>
      <c r="R133" s="1131"/>
      <c r="S133" s="1128"/>
      <c r="T133" s="222">
        <v>6374</v>
      </c>
      <c r="U133" s="65">
        <f t="shared" si="19"/>
        <v>0.36664574835268277</v>
      </c>
      <c r="V133" s="1134"/>
    </row>
    <row r="134" spans="1:22" ht="30" customHeight="1">
      <c r="A134" s="1132"/>
      <c r="B134" s="1132"/>
      <c r="C134" s="1132"/>
      <c r="D134" s="1133"/>
      <c r="E134" s="1129"/>
      <c r="F134" s="1129"/>
      <c r="G134" s="1129"/>
      <c r="H134" s="688" t="s">
        <v>448</v>
      </c>
      <c r="I134" s="1135"/>
      <c r="J134" s="1124"/>
      <c r="K134" s="119" t="s">
        <v>904</v>
      </c>
      <c r="L134" s="221">
        <v>5728</v>
      </c>
      <c r="M134" s="263">
        <v>7791.56</v>
      </c>
      <c r="N134" s="265">
        <f t="shared" si="17"/>
        <v>2063.5600000000004</v>
      </c>
      <c r="O134" s="254">
        <f t="shared" si="18"/>
        <v>0.2648455508267921</v>
      </c>
      <c r="P134" s="1153"/>
      <c r="Q134" s="1128"/>
      <c r="R134" s="1131"/>
      <c r="S134" s="1128"/>
      <c r="T134" s="222">
        <v>7200</v>
      </c>
      <c r="U134" s="65">
        <f t="shared" si="19"/>
        <v>0.20444444444444446</v>
      </c>
      <c r="V134" s="1134"/>
    </row>
    <row r="135" spans="1:22" ht="30" customHeight="1">
      <c r="A135" s="1132"/>
      <c r="B135" s="1132"/>
      <c r="C135" s="1132"/>
      <c r="D135" s="1133"/>
      <c r="E135" s="1129"/>
      <c r="F135" s="1129"/>
      <c r="G135" s="1129"/>
      <c r="H135" s="683" t="s">
        <v>449</v>
      </c>
      <c r="I135" s="1135"/>
      <c r="J135" s="1124"/>
      <c r="K135" s="421">
        <v>3</v>
      </c>
      <c r="L135" s="221">
        <v>6972</v>
      </c>
      <c r="M135" s="263">
        <v>8524.32</v>
      </c>
      <c r="N135" s="265">
        <f t="shared" si="17"/>
        <v>1552.3199999999997</v>
      </c>
      <c r="O135" s="254">
        <f t="shared" si="18"/>
        <v>0.18210484824595977</v>
      </c>
      <c r="P135" s="1153"/>
      <c r="Q135" s="1128"/>
      <c r="R135" s="1131"/>
      <c r="S135" s="1128"/>
      <c r="T135" s="222">
        <v>7299.6</v>
      </c>
      <c r="U135" s="65">
        <f t="shared" si="19"/>
        <v>0.04487917146144999</v>
      </c>
      <c r="V135" s="1134"/>
    </row>
    <row r="136" spans="1:22" ht="30" customHeight="1">
      <c r="A136" s="1119"/>
      <c r="B136" s="1119"/>
      <c r="C136" s="1119"/>
      <c r="D136" s="1121"/>
      <c r="E136" s="1109"/>
      <c r="F136" s="1109"/>
      <c r="G136" s="1109"/>
      <c r="H136" s="683" t="s">
        <v>900</v>
      </c>
      <c r="I136" s="1111"/>
      <c r="J136" s="1123"/>
      <c r="K136" s="421">
        <v>4</v>
      </c>
      <c r="L136" s="221">
        <v>26016</v>
      </c>
      <c r="M136" s="263">
        <v>26158.56</v>
      </c>
      <c r="N136" s="265">
        <f t="shared" si="17"/>
        <v>142.5600000000013</v>
      </c>
      <c r="O136" s="254">
        <f t="shared" si="18"/>
        <v>0.0054498412756666</v>
      </c>
      <c r="P136" s="1154"/>
      <c r="Q136" s="1115"/>
      <c r="R136" s="1117"/>
      <c r="S136" s="1115"/>
      <c r="T136" s="222">
        <v>72000</v>
      </c>
      <c r="U136" s="65">
        <f t="shared" si="19"/>
        <v>0.6386666666666667</v>
      </c>
      <c r="V136" s="1107"/>
    </row>
    <row r="137" spans="1:22" ht="30" customHeight="1">
      <c r="A137" s="1118" t="s">
        <v>755</v>
      </c>
      <c r="B137" s="1118" t="s">
        <v>765</v>
      </c>
      <c r="C137" s="1118" t="s">
        <v>794</v>
      </c>
      <c r="D137" s="1120" t="s">
        <v>795</v>
      </c>
      <c r="E137" s="1108" t="s">
        <v>48</v>
      </c>
      <c r="F137" s="1108" t="s">
        <v>46</v>
      </c>
      <c r="G137" s="1108" t="s">
        <v>47</v>
      </c>
      <c r="H137" s="641" t="s">
        <v>824</v>
      </c>
      <c r="I137" s="1110" t="s">
        <v>1234</v>
      </c>
      <c r="J137" s="1122" t="s">
        <v>38</v>
      </c>
      <c r="K137" s="421">
        <v>1</v>
      </c>
      <c r="L137" s="221">
        <v>14100</v>
      </c>
      <c r="M137" s="263">
        <v>32832</v>
      </c>
      <c r="N137" s="265">
        <f t="shared" si="17"/>
        <v>18732</v>
      </c>
      <c r="O137" s="254">
        <f t="shared" si="18"/>
        <v>0.5705409356725146</v>
      </c>
      <c r="P137" s="1112" t="s">
        <v>365</v>
      </c>
      <c r="Q137" s="1114">
        <v>0</v>
      </c>
      <c r="R137" s="1116">
        <v>0</v>
      </c>
      <c r="S137" s="1114">
        <v>0</v>
      </c>
      <c r="T137" s="222">
        <v>22500</v>
      </c>
      <c r="U137" s="65">
        <f t="shared" si="19"/>
        <v>0.37333333333333335</v>
      </c>
      <c r="V137" s="1106">
        <v>43332</v>
      </c>
    </row>
    <row r="138" spans="1:22" ht="30" customHeight="1">
      <c r="A138" s="1132"/>
      <c r="B138" s="1132"/>
      <c r="C138" s="1132"/>
      <c r="D138" s="1133"/>
      <c r="E138" s="1129"/>
      <c r="F138" s="1129"/>
      <c r="G138" s="1129"/>
      <c r="H138" s="641" t="s">
        <v>701</v>
      </c>
      <c r="I138" s="1135"/>
      <c r="J138" s="1124"/>
      <c r="K138" s="119">
        <v>2</v>
      </c>
      <c r="L138" s="221">
        <v>4498.5</v>
      </c>
      <c r="M138" s="263">
        <v>8519.7</v>
      </c>
      <c r="N138" s="265">
        <f t="shared" si="17"/>
        <v>4021.2000000000007</v>
      </c>
      <c r="O138" s="254">
        <f t="shared" si="18"/>
        <v>0.4719884502975457</v>
      </c>
      <c r="P138" s="1130"/>
      <c r="Q138" s="1128"/>
      <c r="R138" s="1131"/>
      <c r="S138" s="1128"/>
      <c r="T138" s="222">
        <v>5850</v>
      </c>
      <c r="U138" s="65">
        <f t="shared" si="19"/>
        <v>0.23102564102564102</v>
      </c>
      <c r="V138" s="1134"/>
    </row>
    <row r="139" spans="1:22" ht="30" customHeight="1">
      <c r="A139" s="1132"/>
      <c r="B139" s="1132"/>
      <c r="C139" s="1132"/>
      <c r="D139" s="1133"/>
      <c r="E139" s="1129"/>
      <c r="F139" s="1129"/>
      <c r="G139" s="1129"/>
      <c r="H139" s="641" t="s">
        <v>691</v>
      </c>
      <c r="I139" s="1135"/>
      <c r="J139" s="1124"/>
      <c r="K139" s="119" t="s">
        <v>825</v>
      </c>
      <c r="L139" s="221">
        <v>12200</v>
      </c>
      <c r="M139" s="263">
        <v>18207</v>
      </c>
      <c r="N139" s="265">
        <f t="shared" si="17"/>
        <v>6007</v>
      </c>
      <c r="O139" s="254">
        <f t="shared" si="18"/>
        <v>0.32992804965123307</v>
      </c>
      <c r="P139" s="1130"/>
      <c r="Q139" s="1128"/>
      <c r="R139" s="1131"/>
      <c r="S139" s="1128"/>
      <c r="T139" s="222">
        <v>19000</v>
      </c>
      <c r="U139" s="65">
        <f t="shared" si="19"/>
        <v>0.35789473684210527</v>
      </c>
      <c r="V139" s="1107"/>
    </row>
    <row r="140" spans="1:22" ht="30" customHeight="1">
      <c r="A140" s="1119"/>
      <c r="B140" s="1119"/>
      <c r="C140" s="1119"/>
      <c r="D140" s="1121"/>
      <c r="E140" s="1109"/>
      <c r="F140" s="1109"/>
      <c r="G140" s="1109"/>
      <c r="H140" s="641" t="s">
        <v>827</v>
      </c>
      <c r="I140" s="1111"/>
      <c r="J140" s="1123"/>
      <c r="K140" s="119" t="s">
        <v>826</v>
      </c>
      <c r="L140" s="221">
        <v>5575</v>
      </c>
      <c r="M140" s="263">
        <v>9016.15</v>
      </c>
      <c r="N140" s="265">
        <f t="shared" si="17"/>
        <v>3441.1499999999996</v>
      </c>
      <c r="O140" s="254">
        <f t="shared" si="18"/>
        <v>0.38166512314014295</v>
      </c>
      <c r="P140" s="1113"/>
      <c r="Q140" s="1115"/>
      <c r="R140" s="1117"/>
      <c r="S140" s="1115"/>
      <c r="T140" s="222">
        <v>10550</v>
      </c>
      <c r="U140" s="65">
        <f t="shared" si="19"/>
        <v>0.471563981042654</v>
      </c>
      <c r="V140" s="592">
        <v>43339</v>
      </c>
    </row>
    <row r="141" spans="1:22" ht="30" customHeight="1">
      <c r="A141" s="589" t="s">
        <v>756</v>
      </c>
      <c r="B141" s="605" t="s">
        <v>782</v>
      </c>
      <c r="C141" s="621" t="s">
        <v>797</v>
      </c>
      <c r="D141" s="606" t="s">
        <v>637</v>
      </c>
      <c r="E141" s="604" t="s">
        <v>48</v>
      </c>
      <c r="F141" s="152" t="s">
        <v>46</v>
      </c>
      <c r="G141" s="604" t="s">
        <v>47</v>
      </c>
      <c r="H141" s="607" t="s">
        <v>98</v>
      </c>
      <c r="I141" s="979" t="s">
        <v>284</v>
      </c>
      <c r="J141" s="602" t="s">
        <v>38</v>
      </c>
      <c r="K141" s="119">
        <v>1</v>
      </c>
      <c r="L141" s="999" t="s">
        <v>22</v>
      </c>
      <c r="M141" s="1020" t="s">
        <v>22</v>
      </c>
      <c r="N141" s="999" t="s">
        <v>22</v>
      </c>
      <c r="O141" s="999" t="s">
        <v>22</v>
      </c>
      <c r="P141" s="603" t="s">
        <v>618</v>
      </c>
      <c r="Q141" s="587">
        <v>0</v>
      </c>
      <c r="R141" s="588">
        <v>0</v>
      </c>
      <c r="S141" s="587">
        <v>0</v>
      </c>
      <c r="T141" s="999" t="s">
        <v>22</v>
      </c>
      <c r="U141" s="999" t="s">
        <v>22</v>
      </c>
      <c r="V141" s="999" t="s">
        <v>22</v>
      </c>
    </row>
    <row r="142" spans="1:22" ht="30" customHeight="1">
      <c r="A142" s="589" t="s">
        <v>757</v>
      </c>
      <c r="B142" s="621" t="s">
        <v>782</v>
      </c>
      <c r="C142" s="621" t="s">
        <v>798</v>
      </c>
      <c r="D142" s="622" t="s">
        <v>796</v>
      </c>
      <c r="E142" s="618" t="s">
        <v>48</v>
      </c>
      <c r="F142" s="618" t="s">
        <v>46</v>
      </c>
      <c r="G142" s="618" t="s">
        <v>47</v>
      </c>
      <c r="H142" s="623" t="s">
        <v>799</v>
      </c>
      <c r="I142" s="979" t="s">
        <v>1241</v>
      </c>
      <c r="J142" s="619" t="s">
        <v>38</v>
      </c>
      <c r="K142" s="421">
        <v>1</v>
      </c>
      <c r="L142" s="221">
        <v>9582</v>
      </c>
      <c r="M142" s="263">
        <v>18037.98</v>
      </c>
      <c r="N142" s="265">
        <f t="shared" si="17"/>
        <v>8455.98</v>
      </c>
      <c r="O142" s="254">
        <f t="shared" si="18"/>
        <v>0.46878752498894</v>
      </c>
      <c r="P142" s="620" t="s">
        <v>275</v>
      </c>
      <c r="Q142" s="587">
        <v>0</v>
      </c>
      <c r="R142" s="588">
        <v>0</v>
      </c>
      <c r="S142" s="587">
        <v>0</v>
      </c>
      <c r="T142" s="222">
        <v>21500</v>
      </c>
      <c r="U142" s="65">
        <f t="shared" si="19"/>
        <v>0.5543255813953488</v>
      </c>
      <c r="V142" s="592">
        <v>43328</v>
      </c>
    </row>
    <row r="143" spans="1:22" ht="30" customHeight="1">
      <c r="A143" s="589" t="s">
        <v>758</v>
      </c>
      <c r="B143" s="621" t="s">
        <v>800</v>
      </c>
      <c r="C143" s="621" t="s">
        <v>801</v>
      </c>
      <c r="D143" s="622" t="s">
        <v>802</v>
      </c>
      <c r="E143" s="618" t="s">
        <v>48</v>
      </c>
      <c r="F143" s="618" t="s">
        <v>46</v>
      </c>
      <c r="G143" s="649" t="s">
        <v>47</v>
      </c>
      <c r="H143" s="652" t="s">
        <v>836</v>
      </c>
      <c r="I143" s="979" t="s">
        <v>598</v>
      </c>
      <c r="J143" s="650" t="s">
        <v>38</v>
      </c>
      <c r="K143" s="421">
        <v>1</v>
      </c>
      <c r="L143" s="221">
        <v>5800</v>
      </c>
      <c r="M143" s="263">
        <v>12652</v>
      </c>
      <c r="N143" s="265">
        <f t="shared" si="17"/>
        <v>6852</v>
      </c>
      <c r="O143" s="254">
        <f t="shared" si="18"/>
        <v>0.5415744546316787</v>
      </c>
      <c r="P143" s="651" t="s">
        <v>365</v>
      </c>
      <c r="Q143" s="587">
        <v>0</v>
      </c>
      <c r="R143" s="588">
        <v>0</v>
      </c>
      <c r="S143" s="587">
        <v>0</v>
      </c>
      <c r="T143" s="222">
        <v>12000</v>
      </c>
      <c r="U143" s="65">
        <f t="shared" si="19"/>
        <v>0.5166666666666667</v>
      </c>
      <c r="V143" s="592">
        <v>43341</v>
      </c>
    </row>
    <row r="144" spans="1:22" ht="30" customHeight="1">
      <c r="A144" s="614" t="s">
        <v>759</v>
      </c>
      <c r="B144" s="614" t="s">
        <v>606</v>
      </c>
      <c r="C144" s="614" t="s">
        <v>641</v>
      </c>
      <c r="D144" s="615" t="s">
        <v>642</v>
      </c>
      <c r="E144" s="609" t="s">
        <v>48</v>
      </c>
      <c r="F144" s="152" t="s">
        <v>46</v>
      </c>
      <c r="G144" s="609" t="s">
        <v>47</v>
      </c>
      <c r="H144" s="616" t="s">
        <v>314</v>
      </c>
      <c r="I144" s="998" t="s">
        <v>1260</v>
      </c>
      <c r="J144" s="610" t="s">
        <v>38</v>
      </c>
      <c r="K144" s="119">
        <v>1</v>
      </c>
      <c r="L144" s="999" t="s">
        <v>22</v>
      </c>
      <c r="M144" s="1020" t="s">
        <v>22</v>
      </c>
      <c r="N144" s="999" t="s">
        <v>22</v>
      </c>
      <c r="O144" s="999" t="s">
        <v>22</v>
      </c>
      <c r="P144" s="611" t="s">
        <v>618</v>
      </c>
      <c r="Q144" s="612">
        <v>0</v>
      </c>
      <c r="R144" s="613">
        <v>0</v>
      </c>
      <c r="S144" s="612">
        <v>0</v>
      </c>
      <c r="T144" s="999" t="s">
        <v>22</v>
      </c>
      <c r="U144" s="999" t="s">
        <v>22</v>
      </c>
      <c r="V144" s="999" t="s">
        <v>22</v>
      </c>
    </row>
    <row r="145" spans="1:22" ht="30" customHeight="1">
      <c r="A145" s="589" t="s">
        <v>760</v>
      </c>
      <c r="B145" s="589" t="s">
        <v>761</v>
      </c>
      <c r="C145" s="589" t="s">
        <v>762</v>
      </c>
      <c r="D145" s="590" t="s">
        <v>763</v>
      </c>
      <c r="E145" s="152" t="s">
        <v>48</v>
      </c>
      <c r="F145" s="584" t="s">
        <v>46</v>
      </c>
      <c r="G145" s="584" t="s">
        <v>47</v>
      </c>
      <c r="H145" s="591" t="s">
        <v>764</v>
      </c>
      <c r="I145" s="986" t="s">
        <v>1239</v>
      </c>
      <c r="J145" s="585" t="s">
        <v>38</v>
      </c>
      <c r="K145" s="421">
        <v>1</v>
      </c>
      <c r="L145" s="221">
        <v>64500</v>
      </c>
      <c r="M145" s="263">
        <v>70476.88</v>
      </c>
      <c r="N145" s="265">
        <f t="shared" si="17"/>
        <v>5976.880000000005</v>
      </c>
      <c r="O145" s="254">
        <f t="shared" si="18"/>
        <v>0.08480625135505437</v>
      </c>
      <c r="P145" s="586" t="s">
        <v>159</v>
      </c>
      <c r="Q145" s="587">
        <v>0</v>
      </c>
      <c r="R145" s="588">
        <v>0</v>
      </c>
      <c r="S145" s="587">
        <v>0</v>
      </c>
      <c r="T145" s="222">
        <v>72500</v>
      </c>
      <c r="U145" s="65">
        <f t="shared" si="19"/>
        <v>0.1103448275862069</v>
      </c>
      <c r="V145" s="592">
        <v>43328</v>
      </c>
    </row>
    <row r="146" spans="1:22" ht="30" customHeight="1">
      <c r="A146" s="653" t="s">
        <v>846</v>
      </c>
      <c r="B146" s="627" t="s">
        <v>803</v>
      </c>
      <c r="C146" s="627" t="s">
        <v>804</v>
      </c>
      <c r="D146" s="628" t="s">
        <v>805</v>
      </c>
      <c r="E146" s="624" t="s">
        <v>48</v>
      </c>
      <c r="F146" s="624" t="s">
        <v>46</v>
      </c>
      <c r="G146" s="624" t="s">
        <v>47</v>
      </c>
      <c r="H146" s="629" t="s">
        <v>806</v>
      </c>
      <c r="I146" s="986" t="s">
        <v>1242</v>
      </c>
      <c r="J146" s="625" t="s">
        <v>105</v>
      </c>
      <c r="K146" s="119">
        <v>1</v>
      </c>
      <c r="L146" s="221">
        <v>27225</v>
      </c>
      <c r="M146" s="263">
        <v>114333.5</v>
      </c>
      <c r="N146" s="265">
        <f t="shared" si="17"/>
        <v>87108.5</v>
      </c>
      <c r="O146" s="254">
        <f t="shared" si="18"/>
        <v>0.7618808135848198</v>
      </c>
      <c r="P146" s="626" t="s">
        <v>159</v>
      </c>
      <c r="Q146" s="587">
        <v>0</v>
      </c>
      <c r="R146" s="588">
        <v>0</v>
      </c>
      <c r="S146" s="587">
        <v>0</v>
      </c>
      <c r="T146" s="222">
        <v>50000</v>
      </c>
      <c r="U146" s="65">
        <f t="shared" si="19"/>
        <v>0.4555</v>
      </c>
      <c r="V146" s="592">
        <v>43335</v>
      </c>
    </row>
    <row r="147" spans="1:22" ht="30" customHeight="1">
      <c r="A147" s="1118" t="s">
        <v>845</v>
      </c>
      <c r="B147" s="1118" t="s">
        <v>847</v>
      </c>
      <c r="C147" s="1118" t="s">
        <v>848</v>
      </c>
      <c r="D147" s="1120" t="s">
        <v>849</v>
      </c>
      <c r="E147" s="1108" t="s">
        <v>48</v>
      </c>
      <c r="F147" s="1108" t="s">
        <v>46</v>
      </c>
      <c r="G147" s="1108" t="s">
        <v>47</v>
      </c>
      <c r="H147" s="672" t="s">
        <v>358</v>
      </c>
      <c r="I147" s="1122" t="s">
        <v>598</v>
      </c>
      <c r="J147" s="1122" t="s">
        <v>38</v>
      </c>
      <c r="K147" s="119" t="s">
        <v>877</v>
      </c>
      <c r="L147" s="221">
        <v>744</v>
      </c>
      <c r="M147" s="263">
        <v>918.2</v>
      </c>
      <c r="N147" s="265">
        <f t="shared" si="17"/>
        <v>174.20000000000005</v>
      </c>
      <c r="O147" s="254">
        <f t="shared" si="18"/>
        <v>0.18971901546504033</v>
      </c>
      <c r="P147" s="1112" t="s">
        <v>374</v>
      </c>
      <c r="Q147" s="1114">
        <v>0</v>
      </c>
      <c r="R147" s="1116">
        <v>0</v>
      </c>
      <c r="S147" s="1114">
        <v>0</v>
      </c>
      <c r="T147" s="222">
        <v>940</v>
      </c>
      <c r="U147" s="65">
        <f t="shared" si="19"/>
        <v>0.20851063829787234</v>
      </c>
      <c r="V147" s="1106">
        <v>43348</v>
      </c>
    </row>
    <row r="148" spans="1:22" ht="30" customHeight="1">
      <c r="A148" s="1132"/>
      <c r="B148" s="1132"/>
      <c r="C148" s="1132"/>
      <c r="D148" s="1133"/>
      <c r="E148" s="1129"/>
      <c r="F148" s="1129"/>
      <c r="G148" s="1129"/>
      <c r="H148" s="672" t="s">
        <v>363</v>
      </c>
      <c r="I148" s="1124"/>
      <c r="J148" s="1124"/>
      <c r="K148" s="421">
        <v>1</v>
      </c>
      <c r="L148" s="221">
        <v>4000</v>
      </c>
      <c r="M148" s="263">
        <v>4144</v>
      </c>
      <c r="N148" s="265">
        <f t="shared" si="17"/>
        <v>144</v>
      </c>
      <c r="O148" s="254">
        <f t="shared" si="18"/>
        <v>0.03474903474903475</v>
      </c>
      <c r="P148" s="1130"/>
      <c r="Q148" s="1128"/>
      <c r="R148" s="1131"/>
      <c r="S148" s="1128"/>
      <c r="T148" s="222">
        <v>4000</v>
      </c>
      <c r="U148" s="65">
        <f t="shared" si="19"/>
        <v>0</v>
      </c>
      <c r="V148" s="1134"/>
    </row>
    <row r="149" spans="1:22" ht="30" customHeight="1">
      <c r="A149" s="1132"/>
      <c r="B149" s="1132"/>
      <c r="C149" s="1132"/>
      <c r="D149" s="1133"/>
      <c r="E149" s="1129"/>
      <c r="F149" s="1129"/>
      <c r="G149" s="1129"/>
      <c r="H149" s="672" t="s">
        <v>874</v>
      </c>
      <c r="I149" s="1124"/>
      <c r="J149" s="1124"/>
      <c r="K149" s="674" t="s">
        <v>879</v>
      </c>
      <c r="L149" s="221">
        <v>5138.8</v>
      </c>
      <c r="M149" s="263">
        <v>10648.5</v>
      </c>
      <c r="N149" s="265">
        <f t="shared" si="17"/>
        <v>5509.7</v>
      </c>
      <c r="O149" s="254">
        <f t="shared" si="18"/>
        <v>0.517415598441095</v>
      </c>
      <c r="P149" s="1130"/>
      <c r="Q149" s="1128"/>
      <c r="R149" s="1131"/>
      <c r="S149" s="1128"/>
      <c r="T149" s="222">
        <v>9040</v>
      </c>
      <c r="U149" s="65">
        <f t="shared" si="19"/>
        <v>0.43154867256637164</v>
      </c>
      <c r="V149" s="1134"/>
    </row>
    <row r="150" spans="1:22" ht="30" customHeight="1">
      <c r="A150" s="1132"/>
      <c r="B150" s="1132"/>
      <c r="C150" s="1132"/>
      <c r="D150" s="1133"/>
      <c r="E150" s="1129"/>
      <c r="F150" s="1129"/>
      <c r="G150" s="1129"/>
      <c r="H150" s="672" t="s">
        <v>875</v>
      </c>
      <c r="I150" s="1124"/>
      <c r="J150" s="1124"/>
      <c r="K150" s="421">
        <v>8</v>
      </c>
      <c r="L150" s="221">
        <v>4392</v>
      </c>
      <c r="M150" s="263">
        <v>4824</v>
      </c>
      <c r="N150" s="265">
        <f t="shared" si="17"/>
        <v>432</v>
      </c>
      <c r="O150" s="254">
        <f t="shared" si="18"/>
        <v>0.08955223880597014</v>
      </c>
      <c r="P150" s="1130"/>
      <c r="Q150" s="1128"/>
      <c r="R150" s="1131"/>
      <c r="S150" s="1128"/>
      <c r="T150" s="222">
        <v>7200</v>
      </c>
      <c r="U150" s="65">
        <f t="shared" si="19"/>
        <v>0.39</v>
      </c>
      <c r="V150" s="1134"/>
    </row>
    <row r="151" spans="1:22" ht="30" customHeight="1">
      <c r="A151" s="1132"/>
      <c r="B151" s="1132"/>
      <c r="C151" s="1132"/>
      <c r="D151" s="1133"/>
      <c r="E151" s="1129"/>
      <c r="F151" s="1129"/>
      <c r="G151" s="1129"/>
      <c r="H151" s="672" t="s">
        <v>876</v>
      </c>
      <c r="I151" s="1124"/>
      <c r="J151" s="1124"/>
      <c r="K151" s="119" t="s">
        <v>878</v>
      </c>
      <c r="L151" s="221">
        <v>3360</v>
      </c>
      <c r="M151" s="263">
        <v>5040</v>
      </c>
      <c r="N151" s="265">
        <f t="shared" si="17"/>
        <v>1680</v>
      </c>
      <c r="O151" s="254">
        <f t="shared" si="18"/>
        <v>0.3333333333333333</v>
      </c>
      <c r="P151" s="1130"/>
      <c r="Q151" s="1128"/>
      <c r="R151" s="1131"/>
      <c r="S151" s="1128"/>
      <c r="T151" s="222">
        <v>5600</v>
      </c>
      <c r="U151" s="65">
        <f t="shared" si="19"/>
        <v>0.4</v>
      </c>
      <c r="V151" s="1134"/>
    </row>
    <row r="152" spans="1:22" ht="30" customHeight="1">
      <c r="A152" s="1119"/>
      <c r="B152" s="1119"/>
      <c r="C152" s="1119"/>
      <c r="D152" s="1121"/>
      <c r="E152" s="1109"/>
      <c r="F152" s="1109"/>
      <c r="G152" s="1109"/>
      <c r="H152" s="672" t="s">
        <v>533</v>
      </c>
      <c r="I152" s="1123"/>
      <c r="J152" s="1123"/>
      <c r="K152" s="421">
        <v>9</v>
      </c>
      <c r="L152" s="221">
        <v>540</v>
      </c>
      <c r="M152" s="263">
        <v>925</v>
      </c>
      <c r="N152" s="265">
        <f t="shared" si="17"/>
        <v>385</v>
      </c>
      <c r="O152" s="254">
        <f t="shared" si="18"/>
        <v>0.41621621621621624</v>
      </c>
      <c r="P152" s="1113"/>
      <c r="Q152" s="1115"/>
      <c r="R152" s="1117"/>
      <c r="S152" s="1115"/>
      <c r="T152" s="222">
        <v>810</v>
      </c>
      <c r="U152" s="65">
        <f t="shared" si="19"/>
        <v>0.3333333333333333</v>
      </c>
      <c r="V152" s="1107"/>
    </row>
    <row r="153" spans="1:22" ht="30" customHeight="1">
      <c r="A153" s="646" t="s">
        <v>831</v>
      </c>
      <c r="B153" s="646" t="s">
        <v>832</v>
      </c>
      <c r="C153" s="646" t="s">
        <v>833</v>
      </c>
      <c r="D153" s="647" t="s">
        <v>834</v>
      </c>
      <c r="E153" s="643" t="s">
        <v>48</v>
      </c>
      <c r="F153" s="643" t="s">
        <v>46</v>
      </c>
      <c r="G153" s="643" t="s">
        <v>47</v>
      </c>
      <c r="H153" s="648" t="s">
        <v>835</v>
      </c>
      <c r="I153" s="979" t="s">
        <v>598</v>
      </c>
      <c r="J153" s="644" t="s">
        <v>38</v>
      </c>
      <c r="K153" s="421">
        <v>1</v>
      </c>
      <c r="L153" s="221">
        <v>16128</v>
      </c>
      <c r="M153" s="263">
        <v>29976</v>
      </c>
      <c r="N153" s="265">
        <f t="shared" si="17"/>
        <v>13848</v>
      </c>
      <c r="O153" s="254">
        <f t="shared" si="18"/>
        <v>0.46196957566052843</v>
      </c>
      <c r="P153" s="645" t="s">
        <v>374</v>
      </c>
      <c r="Q153" s="587">
        <v>0</v>
      </c>
      <c r="R153" s="588">
        <v>0</v>
      </c>
      <c r="S153" s="587">
        <v>0</v>
      </c>
      <c r="T153" s="222">
        <v>28922</v>
      </c>
      <c r="U153" s="65">
        <f t="shared" si="19"/>
        <v>0.4423622156144112</v>
      </c>
      <c r="V153" s="592">
        <v>43341</v>
      </c>
    </row>
    <row r="154" spans="1:22" ht="30" customHeight="1">
      <c r="A154" s="1118" t="s">
        <v>919</v>
      </c>
      <c r="B154" s="1118" t="s">
        <v>920</v>
      </c>
      <c r="C154" s="1118" t="s">
        <v>967</v>
      </c>
      <c r="D154" s="1120" t="s">
        <v>921</v>
      </c>
      <c r="E154" s="1108" t="s">
        <v>48</v>
      </c>
      <c r="F154" s="1108" t="s">
        <v>46</v>
      </c>
      <c r="G154" s="1108" t="s">
        <v>47</v>
      </c>
      <c r="H154" s="699" t="s">
        <v>363</v>
      </c>
      <c r="I154" s="1122" t="s">
        <v>598</v>
      </c>
      <c r="J154" s="1122" t="s">
        <v>38</v>
      </c>
      <c r="K154" s="421">
        <v>5</v>
      </c>
      <c r="L154" s="221">
        <v>1250</v>
      </c>
      <c r="M154" s="263">
        <v>1455</v>
      </c>
      <c r="N154" s="265">
        <f t="shared" si="17"/>
        <v>205</v>
      </c>
      <c r="O154" s="254">
        <f t="shared" si="18"/>
        <v>0.140893470790378</v>
      </c>
      <c r="P154" s="1112" t="s">
        <v>926</v>
      </c>
      <c r="Q154" s="1114">
        <v>0</v>
      </c>
      <c r="R154" s="1116">
        <v>1</v>
      </c>
      <c r="S154" s="1114">
        <v>0</v>
      </c>
      <c r="T154" s="222">
        <v>1500</v>
      </c>
      <c r="U154" s="65">
        <f t="shared" si="19"/>
        <v>0.16666666666666666</v>
      </c>
      <c r="V154" s="1106">
        <v>43360</v>
      </c>
    </row>
    <row r="155" spans="1:22" ht="30" customHeight="1">
      <c r="A155" s="1132"/>
      <c r="B155" s="1132"/>
      <c r="C155" s="1132"/>
      <c r="D155" s="1133"/>
      <c r="E155" s="1129"/>
      <c r="F155" s="1129"/>
      <c r="G155" s="1129"/>
      <c r="H155" s="699" t="s">
        <v>876</v>
      </c>
      <c r="I155" s="1124"/>
      <c r="J155" s="1124"/>
      <c r="K155" s="119" t="s">
        <v>923</v>
      </c>
      <c r="L155" s="221">
        <v>3080</v>
      </c>
      <c r="M155" s="263">
        <v>5392</v>
      </c>
      <c r="N155" s="265">
        <f t="shared" si="17"/>
        <v>2312</v>
      </c>
      <c r="O155" s="254">
        <f t="shared" si="18"/>
        <v>0.4287833827893175</v>
      </c>
      <c r="P155" s="1130"/>
      <c r="Q155" s="1128"/>
      <c r="R155" s="1131"/>
      <c r="S155" s="1128"/>
      <c r="T155" s="222">
        <v>5060</v>
      </c>
      <c r="U155" s="65">
        <f t="shared" si="19"/>
        <v>0.391304347826087</v>
      </c>
      <c r="V155" s="1134"/>
    </row>
    <row r="156" spans="1:22" ht="30" customHeight="1">
      <c r="A156" s="1132"/>
      <c r="B156" s="1132"/>
      <c r="C156" s="1132"/>
      <c r="D156" s="1133"/>
      <c r="E156" s="1129"/>
      <c r="F156" s="1129"/>
      <c r="G156" s="1129"/>
      <c r="H156" s="699" t="s">
        <v>395</v>
      </c>
      <c r="I156" s="1124"/>
      <c r="J156" s="1124"/>
      <c r="K156" s="119" t="s">
        <v>924</v>
      </c>
      <c r="L156" s="221">
        <v>756.5</v>
      </c>
      <c r="M156" s="263">
        <v>2252.25</v>
      </c>
      <c r="N156" s="265">
        <f t="shared" si="17"/>
        <v>1495.75</v>
      </c>
      <c r="O156" s="254">
        <f t="shared" si="18"/>
        <v>0.6641136641136641</v>
      </c>
      <c r="P156" s="1130"/>
      <c r="Q156" s="1128"/>
      <c r="R156" s="1131"/>
      <c r="S156" s="1128"/>
      <c r="T156" s="222">
        <v>1350</v>
      </c>
      <c r="U156" s="65">
        <f t="shared" si="19"/>
        <v>0.43962962962962965</v>
      </c>
      <c r="V156" s="1134"/>
    </row>
    <row r="157" spans="1:22" ht="30" customHeight="1">
      <c r="A157" s="1132"/>
      <c r="B157" s="1132"/>
      <c r="C157" s="1132"/>
      <c r="D157" s="1133"/>
      <c r="E157" s="1129"/>
      <c r="F157" s="1129"/>
      <c r="G157" s="1129"/>
      <c r="H157" s="699" t="s">
        <v>399</v>
      </c>
      <c r="I157" s="1124"/>
      <c r="J157" s="1124"/>
      <c r="K157" s="119" t="s">
        <v>925</v>
      </c>
      <c r="L157" s="221">
        <v>7251</v>
      </c>
      <c r="M157" s="263">
        <v>12002</v>
      </c>
      <c r="N157" s="265">
        <f t="shared" si="17"/>
        <v>4751</v>
      </c>
      <c r="O157" s="254">
        <f t="shared" si="18"/>
        <v>0.3958506915514081</v>
      </c>
      <c r="P157" s="1130"/>
      <c r="Q157" s="1128"/>
      <c r="R157" s="1131"/>
      <c r="S157" s="1128"/>
      <c r="T157" s="222">
        <v>9540</v>
      </c>
      <c r="U157" s="65">
        <f t="shared" si="19"/>
        <v>0.239937106918239</v>
      </c>
      <c r="V157" s="1134"/>
    </row>
    <row r="158" spans="1:22" ht="30" customHeight="1">
      <c r="A158" s="1132"/>
      <c r="B158" s="1132"/>
      <c r="C158" s="1132"/>
      <c r="D158" s="1133"/>
      <c r="E158" s="1129"/>
      <c r="F158" s="1129"/>
      <c r="G158" s="1129"/>
      <c r="H158" s="699" t="s">
        <v>394</v>
      </c>
      <c r="I158" s="1124"/>
      <c r="J158" s="1124"/>
      <c r="K158" s="421">
        <v>10</v>
      </c>
      <c r="L158" s="221">
        <v>3500</v>
      </c>
      <c r="M158" s="263">
        <v>5600</v>
      </c>
      <c r="N158" s="265">
        <f t="shared" si="17"/>
        <v>2100</v>
      </c>
      <c r="O158" s="254">
        <f t="shared" si="18"/>
        <v>0.375</v>
      </c>
      <c r="P158" s="1130"/>
      <c r="Q158" s="1128"/>
      <c r="R158" s="1131"/>
      <c r="S158" s="1128"/>
      <c r="T158" s="222">
        <v>5400</v>
      </c>
      <c r="U158" s="65">
        <f t="shared" si="19"/>
        <v>0.35185185185185186</v>
      </c>
      <c r="V158" s="1134"/>
    </row>
    <row r="159" spans="1:22" ht="30" customHeight="1">
      <c r="A159" s="1119"/>
      <c r="B159" s="1119"/>
      <c r="C159" s="1119"/>
      <c r="D159" s="1121"/>
      <c r="E159" s="1109"/>
      <c r="F159" s="1109"/>
      <c r="G159" s="1109"/>
      <c r="H159" s="699" t="s">
        <v>922</v>
      </c>
      <c r="I159" s="1123"/>
      <c r="J159" s="1123"/>
      <c r="K159" s="421">
        <v>17</v>
      </c>
      <c r="L159" s="221">
        <v>1100</v>
      </c>
      <c r="M159" s="263">
        <v>1172</v>
      </c>
      <c r="N159" s="265">
        <f t="shared" si="17"/>
        <v>72</v>
      </c>
      <c r="O159" s="254">
        <f t="shared" si="18"/>
        <v>0.06143344709897611</v>
      </c>
      <c r="P159" s="1113"/>
      <c r="Q159" s="1115"/>
      <c r="R159" s="1117"/>
      <c r="S159" s="1115"/>
      <c r="T159" s="222">
        <v>1750</v>
      </c>
      <c r="U159" s="65">
        <f t="shared" si="19"/>
        <v>0.37142857142857144</v>
      </c>
      <c r="V159" s="1107"/>
    </row>
    <row r="160" spans="1:22" ht="30" customHeight="1">
      <c r="A160" s="1118" t="s">
        <v>966</v>
      </c>
      <c r="B160" s="1118" t="s">
        <v>1214</v>
      </c>
      <c r="C160" s="1118" t="s">
        <v>968</v>
      </c>
      <c r="D160" s="1120" t="s">
        <v>969</v>
      </c>
      <c r="E160" s="1108" t="s">
        <v>48</v>
      </c>
      <c r="F160" s="1108" t="s">
        <v>46</v>
      </c>
      <c r="G160" s="1108" t="s">
        <v>256</v>
      </c>
      <c r="H160" s="967" t="s">
        <v>412</v>
      </c>
      <c r="I160" s="1122" t="s">
        <v>284</v>
      </c>
      <c r="J160" s="1122" t="s">
        <v>38</v>
      </c>
      <c r="K160" s="119" t="s">
        <v>1213</v>
      </c>
      <c r="L160" s="221">
        <v>43474</v>
      </c>
      <c r="M160" s="263">
        <v>84510</v>
      </c>
      <c r="N160" s="265">
        <f t="shared" si="17"/>
        <v>41036</v>
      </c>
      <c r="O160" s="254">
        <f t="shared" si="18"/>
        <v>0.48557567151816355</v>
      </c>
      <c r="P160" s="1122">
        <v>25</v>
      </c>
      <c r="Q160" s="1114">
        <v>0</v>
      </c>
      <c r="R160" s="1116">
        <v>2</v>
      </c>
      <c r="S160" s="1114">
        <v>1</v>
      </c>
      <c r="T160" s="222">
        <v>84585</v>
      </c>
      <c r="U160" s="65">
        <f t="shared" si="19"/>
        <v>0.48603180232901816</v>
      </c>
      <c r="V160" s="1106">
        <v>43432</v>
      </c>
    </row>
    <row r="161" spans="1:22" ht="30" customHeight="1">
      <c r="A161" s="1119"/>
      <c r="B161" s="1119"/>
      <c r="C161" s="1119"/>
      <c r="D161" s="1121"/>
      <c r="E161" s="1109"/>
      <c r="F161" s="1109"/>
      <c r="G161" s="1109"/>
      <c r="H161" s="967" t="s">
        <v>1212</v>
      </c>
      <c r="I161" s="1123"/>
      <c r="J161" s="1123"/>
      <c r="K161" s="421">
        <v>4</v>
      </c>
      <c r="L161" s="221">
        <v>1660</v>
      </c>
      <c r="M161" s="263">
        <v>3375</v>
      </c>
      <c r="N161" s="265">
        <f t="shared" si="17"/>
        <v>1715</v>
      </c>
      <c r="O161" s="254">
        <f t="shared" si="18"/>
        <v>0.5081481481481481</v>
      </c>
      <c r="P161" s="1123"/>
      <c r="Q161" s="1115"/>
      <c r="R161" s="1117"/>
      <c r="S161" s="1115"/>
      <c r="T161" s="222">
        <v>3000</v>
      </c>
      <c r="U161" s="65">
        <f t="shared" si="19"/>
        <v>0.44666666666666666</v>
      </c>
      <c r="V161" s="1107"/>
    </row>
    <row r="162" spans="1:22" ht="30" customHeight="1">
      <c r="A162" s="965" t="s">
        <v>866</v>
      </c>
      <c r="B162" s="662" t="s">
        <v>840</v>
      </c>
      <c r="C162" s="662" t="s">
        <v>867</v>
      </c>
      <c r="D162" s="663" t="s">
        <v>868</v>
      </c>
      <c r="E162" s="657" t="s">
        <v>48</v>
      </c>
      <c r="F162" s="657" t="s">
        <v>46</v>
      </c>
      <c r="G162" s="657" t="s">
        <v>47</v>
      </c>
      <c r="H162" s="665" t="s">
        <v>869</v>
      </c>
      <c r="I162" s="979" t="s">
        <v>1241</v>
      </c>
      <c r="J162" s="658" t="s">
        <v>38</v>
      </c>
      <c r="K162" s="421">
        <v>1</v>
      </c>
      <c r="L162" s="221">
        <v>3330</v>
      </c>
      <c r="M162" s="263">
        <v>8817</v>
      </c>
      <c r="N162" s="265">
        <f t="shared" si="17"/>
        <v>5487</v>
      </c>
      <c r="O162" s="254">
        <f t="shared" si="18"/>
        <v>0.6223205171827152</v>
      </c>
      <c r="P162" s="661" t="s">
        <v>159</v>
      </c>
      <c r="Q162" s="659">
        <v>0</v>
      </c>
      <c r="R162" s="660">
        <v>0</v>
      </c>
      <c r="S162" s="659">
        <v>0</v>
      </c>
      <c r="T162" s="222">
        <v>6030</v>
      </c>
      <c r="U162" s="65">
        <f t="shared" si="19"/>
        <v>0.44776119402985076</v>
      </c>
      <c r="V162" s="664">
        <v>43347</v>
      </c>
    </row>
    <row r="163" spans="1:22" ht="30" customHeight="1">
      <c r="A163" s="669" t="s">
        <v>870</v>
      </c>
      <c r="B163" s="669" t="s">
        <v>871</v>
      </c>
      <c r="C163" s="669" t="s">
        <v>636</v>
      </c>
      <c r="D163" s="670" t="s">
        <v>872</v>
      </c>
      <c r="E163" s="666" t="s">
        <v>48</v>
      </c>
      <c r="F163" s="666" t="s">
        <v>46</v>
      </c>
      <c r="G163" s="666" t="s">
        <v>47</v>
      </c>
      <c r="H163" s="671" t="s">
        <v>873</v>
      </c>
      <c r="I163" s="979" t="s">
        <v>284</v>
      </c>
      <c r="J163" s="667" t="s">
        <v>105</v>
      </c>
      <c r="K163" s="421">
        <v>1</v>
      </c>
      <c r="L163" s="221">
        <v>7740</v>
      </c>
      <c r="M163" s="263">
        <v>7760.04</v>
      </c>
      <c r="N163" s="265">
        <f t="shared" si="17"/>
        <v>20.039999999999964</v>
      </c>
      <c r="O163" s="254">
        <f t="shared" si="18"/>
        <v>0.002582460915149917</v>
      </c>
      <c r="P163" s="668" t="s">
        <v>526</v>
      </c>
      <c r="Q163" s="587">
        <v>0</v>
      </c>
      <c r="R163" s="588">
        <v>0</v>
      </c>
      <c r="S163" s="587">
        <v>0</v>
      </c>
      <c r="T163" s="222">
        <v>9600</v>
      </c>
      <c r="U163" s="65">
        <f t="shared" si="19"/>
        <v>0.19375</v>
      </c>
      <c r="V163" s="592">
        <v>43348</v>
      </c>
    </row>
    <row r="164" spans="1:22" ht="30" customHeight="1">
      <c r="A164" s="1118" t="s">
        <v>970</v>
      </c>
      <c r="B164" s="1118" t="s">
        <v>887</v>
      </c>
      <c r="C164" s="1118" t="s">
        <v>971</v>
      </c>
      <c r="D164" s="1120" t="s">
        <v>972</v>
      </c>
      <c r="E164" s="1108" t="s">
        <v>48</v>
      </c>
      <c r="F164" s="1108" t="s">
        <v>46</v>
      </c>
      <c r="G164" s="1108" t="s">
        <v>47</v>
      </c>
      <c r="H164" s="731" t="s">
        <v>550</v>
      </c>
      <c r="I164" s="1122" t="s">
        <v>598</v>
      </c>
      <c r="J164" s="1122" t="s">
        <v>38</v>
      </c>
      <c r="K164" s="119" t="s">
        <v>977</v>
      </c>
      <c r="L164" s="221" t="s">
        <v>22</v>
      </c>
      <c r="M164" s="1020" t="s">
        <v>22</v>
      </c>
      <c r="N164" s="222" t="s">
        <v>22</v>
      </c>
      <c r="O164" s="254" t="s">
        <v>22</v>
      </c>
      <c r="P164" s="1112" t="s">
        <v>569</v>
      </c>
      <c r="Q164" s="1114">
        <v>0</v>
      </c>
      <c r="R164" s="1116">
        <v>0</v>
      </c>
      <c r="S164" s="1114">
        <v>0</v>
      </c>
      <c r="T164" s="222" t="s">
        <v>22</v>
      </c>
      <c r="U164" s="65" t="s">
        <v>22</v>
      </c>
      <c r="V164" s="1106">
        <v>43384</v>
      </c>
    </row>
    <row r="165" spans="1:22" ht="30" customHeight="1">
      <c r="A165" s="1132"/>
      <c r="B165" s="1132"/>
      <c r="C165" s="1132"/>
      <c r="D165" s="1133"/>
      <c r="E165" s="1129"/>
      <c r="F165" s="1129"/>
      <c r="G165" s="1129"/>
      <c r="H165" s="731" t="s">
        <v>978</v>
      </c>
      <c r="I165" s="1124"/>
      <c r="J165" s="1124"/>
      <c r="K165" s="119" t="s">
        <v>980</v>
      </c>
      <c r="L165" s="221">
        <v>1330</v>
      </c>
      <c r="M165" s="263">
        <v>1475</v>
      </c>
      <c r="N165" s="265">
        <f t="shared" si="17"/>
        <v>145</v>
      </c>
      <c r="O165" s="254">
        <f t="shared" si="18"/>
        <v>0.09830508474576272</v>
      </c>
      <c r="P165" s="1130"/>
      <c r="Q165" s="1128"/>
      <c r="R165" s="1131"/>
      <c r="S165" s="1128"/>
      <c r="T165" s="222">
        <v>1810</v>
      </c>
      <c r="U165" s="65">
        <f t="shared" si="19"/>
        <v>0.26519337016574585</v>
      </c>
      <c r="V165" s="1134"/>
    </row>
    <row r="166" spans="1:22" ht="30" customHeight="1">
      <c r="A166" s="1132"/>
      <c r="B166" s="1132"/>
      <c r="C166" s="1132"/>
      <c r="D166" s="1133"/>
      <c r="E166" s="1129"/>
      <c r="F166" s="1129"/>
      <c r="G166" s="1129"/>
      <c r="H166" s="731" t="s">
        <v>498</v>
      </c>
      <c r="I166" s="1124"/>
      <c r="J166" s="1124"/>
      <c r="K166" s="119" t="s">
        <v>981</v>
      </c>
      <c r="L166" s="221">
        <v>2504</v>
      </c>
      <c r="M166" s="263">
        <v>3409</v>
      </c>
      <c r="N166" s="265">
        <f t="shared" si="17"/>
        <v>905</v>
      </c>
      <c r="O166" s="254">
        <f t="shared" si="18"/>
        <v>0.2654737459665591</v>
      </c>
      <c r="P166" s="1130"/>
      <c r="Q166" s="1128"/>
      <c r="R166" s="1131"/>
      <c r="S166" s="1128"/>
      <c r="T166" s="222">
        <v>3301</v>
      </c>
      <c r="U166" s="65">
        <f t="shared" si="19"/>
        <v>0.24144198727658286</v>
      </c>
      <c r="V166" s="1134"/>
    </row>
    <row r="167" spans="1:22" ht="30" customHeight="1">
      <c r="A167" s="1132"/>
      <c r="B167" s="1132"/>
      <c r="C167" s="1132"/>
      <c r="D167" s="1133"/>
      <c r="E167" s="1129"/>
      <c r="F167" s="1129"/>
      <c r="G167" s="1129"/>
      <c r="H167" s="731" t="s">
        <v>979</v>
      </c>
      <c r="I167" s="1124"/>
      <c r="J167" s="1124"/>
      <c r="K167" s="119" t="s">
        <v>982</v>
      </c>
      <c r="L167" s="221">
        <v>2800</v>
      </c>
      <c r="M167" s="263">
        <v>3133</v>
      </c>
      <c r="N167" s="265">
        <f t="shared" si="17"/>
        <v>333</v>
      </c>
      <c r="O167" s="254">
        <f t="shared" si="18"/>
        <v>0.10628790296840089</v>
      </c>
      <c r="P167" s="1130"/>
      <c r="Q167" s="1128"/>
      <c r="R167" s="1131"/>
      <c r="S167" s="1128"/>
      <c r="T167" s="222">
        <v>3703</v>
      </c>
      <c r="U167" s="65">
        <f t="shared" si="19"/>
        <v>0.2438563327032136</v>
      </c>
      <c r="V167" s="1134"/>
    </row>
    <row r="168" spans="1:22" ht="30" customHeight="1">
      <c r="A168" s="1132"/>
      <c r="B168" s="1132"/>
      <c r="C168" s="1132"/>
      <c r="D168" s="1133"/>
      <c r="E168" s="1129"/>
      <c r="F168" s="1129"/>
      <c r="G168" s="1129"/>
      <c r="H168" s="731" t="s">
        <v>501</v>
      </c>
      <c r="I168" s="1124"/>
      <c r="J168" s="1124"/>
      <c r="K168" s="421">
        <v>4</v>
      </c>
      <c r="L168" s="221">
        <v>2227.5</v>
      </c>
      <c r="M168" s="263">
        <v>3028.5</v>
      </c>
      <c r="N168" s="265">
        <f t="shared" si="17"/>
        <v>801</v>
      </c>
      <c r="O168" s="254">
        <f t="shared" si="18"/>
        <v>0.26448736998514116</v>
      </c>
      <c r="P168" s="1130"/>
      <c r="Q168" s="1128"/>
      <c r="R168" s="1131"/>
      <c r="S168" s="1128"/>
      <c r="T168" s="222">
        <v>3000</v>
      </c>
      <c r="U168" s="65">
        <f t="shared" si="19"/>
        <v>0.2575</v>
      </c>
      <c r="V168" s="1134"/>
    </row>
    <row r="169" spans="1:22" ht="30" customHeight="1">
      <c r="A169" s="1132"/>
      <c r="B169" s="1132"/>
      <c r="C169" s="1132"/>
      <c r="D169" s="1133"/>
      <c r="E169" s="1129"/>
      <c r="F169" s="1129"/>
      <c r="G169" s="1129"/>
      <c r="H169" s="731" t="s">
        <v>358</v>
      </c>
      <c r="I169" s="1124"/>
      <c r="J169" s="1124"/>
      <c r="K169" s="421">
        <v>10</v>
      </c>
      <c r="L169" s="221">
        <v>1350</v>
      </c>
      <c r="M169" s="263">
        <v>1562</v>
      </c>
      <c r="N169" s="265">
        <f t="shared" si="17"/>
        <v>212</v>
      </c>
      <c r="O169" s="254">
        <f t="shared" si="18"/>
        <v>0.1357234314980794</v>
      </c>
      <c r="P169" s="1130"/>
      <c r="Q169" s="1128"/>
      <c r="R169" s="1131"/>
      <c r="S169" s="1128"/>
      <c r="T169" s="222">
        <v>1500</v>
      </c>
      <c r="U169" s="65">
        <f t="shared" si="19"/>
        <v>0.1</v>
      </c>
      <c r="V169" s="1134"/>
    </row>
    <row r="170" spans="1:22" ht="30" customHeight="1">
      <c r="A170" s="1119"/>
      <c r="B170" s="1119"/>
      <c r="C170" s="1119"/>
      <c r="D170" s="1121"/>
      <c r="E170" s="1109"/>
      <c r="F170" s="1109"/>
      <c r="G170" s="1109"/>
      <c r="H170" s="731" t="s">
        <v>502</v>
      </c>
      <c r="I170" s="1123"/>
      <c r="J170" s="1123"/>
      <c r="K170" s="119" t="s">
        <v>983</v>
      </c>
      <c r="L170" s="221">
        <v>2257.4</v>
      </c>
      <c r="M170" s="263">
        <v>2292.9</v>
      </c>
      <c r="N170" s="265">
        <f t="shared" si="17"/>
        <v>35.5</v>
      </c>
      <c r="O170" s="254">
        <f t="shared" si="18"/>
        <v>0.015482576649657638</v>
      </c>
      <c r="P170" s="1113"/>
      <c r="Q170" s="1115"/>
      <c r="R170" s="1117"/>
      <c r="S170" s="1115"/>
      <c r="T170" s="222">
        <v>3890</v>
      </c>
      <c r="U170" s="65">
        <f t="shared" si="19"/>
        <v>0.41969151670951155</v>
      </c>
      <c r="V170" s="1107"/>
    </row>
    <row r="171" spans="1:22" ht="30" customHeight="1">
      <c r="A171" s="729" t="s">
        <v>974</v>
      </c>
      <c r="B171" s="770" t="s">
        <v>1016</v>
      </c>
      <c r="C171" s="729" t="s">
        <v>602</v>
      </c>
      <c r="D171" s="730" t="s">
        <v>973</v>
      </c>
      <c r="E171" s="727" t="s">
        <v>48</v>
      </c>
      <c r="F171" s="727" t="s">
        <v>46</v>
      </c>
      <c r="G171" s="766" t="s">
        <v>47</v>
      </c>
      <c r="H171" s="769" t="s">
        <v>164</v>
      </c>
      <c r="I171" s="979" t="s">
        <v>284</v>
      </c>
      <c r="J171" s="767" t="s">
        <v>105</v>
      </c>
      <c r="K171" s="421">
        <v>1</v>
      </c>
      <c r="L171" s="221">
        <v>7200</v>
      </c>
      <c r="M171" s="263">
        <v>7171.2</v>
      </c>
      <c r="N171" s="265">
        <v>28.8</v>
      </c>
      <c r="O171" s="254">
        <f t="shared" si="18"/>
        <v>0.004016064257028113</v>
      </c>
      <c r="P171" s="768" t="s">
        <v>165</v>
      </c>
      <c r="Q171" s="689">
        <v>1</v>
      </c>
      <c r="R171" s="690">
        <v>0</v>
      </c>
      <c r="S171" s="689">
        <v>0</v>
      </c>
      <c r="T171" s="222">
        <v>14400</v>
      </c>
      <c r="U171" s="65">
        <f t="shared" si="19"/>
        <v>0.5</v>
      </c>
      <c r="V171" s="696">
        <v>43397</v>
      </c>
    </row>
    <row r="172" spans="1:22" ht="30" customHeight="1">
      <c r="A172" s="1118" t="s">
        <v>911</v>
      </c>
      <c r="B172" s="1118" t="s">
        <v>912</v>
      </c>
      <c r="C172" s="1118" t="s">
        <v>913</v>
      </c>
      <c r="D172" s="1120" t="s">
        <v>914</v>
      </c>
      <c r="E172" s="1108" t="s">
        <v>48</v>
      </c>
      <c r="F172" s="1108" t="s">
        <v>46</v>
      </c>
      <c r="G172" s="1108" t="s">
        <v>47</v>
      </c>
      <c r="H172" s="698" t="s">
        <v>915</v>
      </c>
      <c r="I172" s="1122" t="s">
        <v>284</v>
      </c>
      <c r="J172" s="1122" t="s">
        <v>38</v>
      </c>
      <c r="K172" s="421">
        <v>2</v>
      </c>
      <c r="L172" s="221">
        <v>2225</v>
      </c>
      <c r="M172" s="263">
        <v>4290</v>
      </c>
      <c r="N172" s="265">
        <f t="shared" si="17"/>
        <v>2065</v>
      </c>
      <c r="O172" s="254">
        <f t="shared" si="18"/>
        <v>0.4813519813519814</v>
      </c>
      <c r="P172" s="1112" t="s">
        <v>618</v>
      </c>
      <c r="Q172" s="1114">
        <v>0</v>
      </c>
      <c r="R172" s="1116">
        <v>0</v>
      </c>
      <c r="S172" s="1114">
        <v>0</v>
      </c>
      <c r="T172" s="222">
        <v>4900</v>
      </c>
      <c r="U172" s="65">
        <f t="shared" si="19"/>
        <v>0.5459183673469388</v>
      </c>
      <c r="V172" s="1106">
        <v>43370</v>
      </c>
    </row>
    <row r="173" spans="1:22" ht="30" customHeight="1">
      <c r="A173" s="1132"/>
      <c r="B173" s="1132"/>
      <c r="C173" s="1132"/>
      <c r="D173" s="1133"/>
      <c r="E173" s="1129"/>
      <c r="F173" s="1129"/>
      <c r="G173" s="1129"/>
      <c r="H173" s="698" t="s">
        <v>916</v>
      </c>
      <c r="I173" s="1124"/>
      <c r="J173" s="1124"/>
      <c r="K173" s="421">
        <v>1</v>
      </c>
      <c r="L173" s="221">
        <v>21280</v>
      </c>
      <c r="M173" s="263">
        <v>51600</v>
      </c>
      <c r="N173" s="265">
        <f t="shared" si="17"/>
        <v>30320</v>
      </c>
      <c r="O173" s="254">
        <f t="shared" si="18"/>
        <v>0.5875968992248062</v>
      </c>
      <c r="P173" s="1130"/>
      <c r="Q173" s="1128"/>
      <c r="R173" s="1131"/>
      <c r="S173" s="1128"/>
      <c r="T173" s="222">
        <v>39200</v>
      </c>
      <c r="U173" s="65">
        <f t="shared" si="19"/>
        <v>0.45714285714285713</v>
      </c>
      <c r="V173" s="1134"/>
    </row>
    <row r="174" spans="1:22" ht="30" customHeight="1">
      <c r="A174" s="1132"/>
      <c r="B174" s="1132"/>
      <c r="C174" s="1132"/>
      <c r="D174" s="1133"/>
      <c r="E174" s="1129"/>
      <c r="F174" s="1129"/>
      <c r="G174" s="1129"/>
      <c r="H174" s="698" t="s">
        <v>917</v>
      </c>
      <c r="I174" s="1124"/>
      <c r="J174" s="1124"/>
      <c r="K174" s="421">
        <v>5</v>
      </c>
      <c r="L174" s="221">
        <v>9900</v>
      </c>
      <c r="M174" s="263">
        <v>14790</v>
      </c>
      <c r="N174" s="265">
        <f t="shared" si="17"/>
        <v>4890</v>
      </c>
      <c r="O174" s="254">
        <f t="shared" si="18"/>
        <v>0.3306288032454361</v>
      </c>
      <c r="P174" s="1130"/>
      <c r="Q174" s="1128"/>
      <c r="R174" s="1131"/>
      <c r="S174" s="1128"/>
      <c r="T174" s="222">
        <v>15000</v>
      </c>
      <c r="U174" s="65">
        <f t="shared" si="19"/>
        <v>0.34</v>
      </c>
      <c r="V174" s="1134"/>
    </row>
    <row r="175" spans="1:22" ht="30" customHeight="1">
      <c r="A175" s="1132"/>
      <c r="B175" s="1132"/>
      <c r="C175" s="1132"/>
      <c r="D175" s="1133"/>
      <c r="E175" s="1129"/>
      <c r="F175" s="1129"/>
      <c r="G175" s="1129"/>
      <c r="H175" s="698" t="s">
        <v>897</v>
      </c>
      <c r="I175" s="1124"/>
      <c r="J175" s="1124"/>
      <c r="K175" s="421">
        <v>4</v>
      </c>
      <c r="L175" s="221">
        <v>4200</v>
      </c>
      <c r="M175" s="263">
        <v>4743</v>
      </c>
      <c r="N175" s="265">
        <f t="shared" si="17"/>
        <v>543</v>
      </c>
      <c r="O175" s="254">
        <f t="shared" si="18"/>
        <v>0.11448450347881088</v>
      </c>
      <c r="P175" s="1130"/>
      <c r="Q175" s="1128"/>
      <c r="R175" s="1131"/>
      <c r="S175" s="1128"/>
      <c r="T175" s="222">
        <v>5000</v>
      </c>
      <c r="U175" s="65">
        <f t="shared" si="19"/>
        <v>0.16</v>
      </c>
      <c r="V175" s="1134"/>
    </row>
    <row r="176" spans="1:22" ht="30" customHeight="1">
      <c r="A176" s="1119"/>
      <c r="B176" s="1119"/>
      <c r="C176" s="1119"/>
      <c r="D176" s="1121"/>
      <c r="E176" s="1109"/>
      <c r="F176" s="1109"/>
      <c r="G176" s="1109"/>
      <c r="H176" s="698" t="s">
        <v>918</v>
      </c>
      <c r="I176" s="1123"/>
      <c r="J176" s="1123"/>
      <c r="K176" s="421">
        <v>3</v>
      </c>
      <c r="L176" s="221">
        <v>31800</v>
      </c>
      <c r="M176" s="263">
        <v>34350</v>
      </c>
      <c r="N176" s="265">
        <f t="shared" si="17"/>
        <v>2550</v>
      </c>
      <c r="O176" s="254">
        <f t="shared" si="18"/>
        <v>0.07423580786026202</v>
      </c>
      <c r="P176" s="1113"/>
      <c r="Q176" s="1115"/>
      <c r="R176" s="1117"/>
      <c r="S176" s="1115"/>
      <c r="T176" s="222">
        <v>28500</v>
      </c>
      <c r="U176" s="65">
        <f t="shared" si="19"/>
        <v>-0.11578947368421053</v>
      </c>
      <c r="V176" s="1107"/>
    </row>
    <row r="177" spans="1:22" ht="30" customHeight="1">
      <c r="A177" s="693" t="s">
        <v>906</v>
      </c>
      <c r="B177" s="693" t="s">
        <v>907</v>
      </c>
      <c r="C177" s="693" t="s">
        <v>908</v>
      </c>
      <c r="D177" s="694" t="s">
        <v>909</v>
      </c>
      <c r="E177" s="691" t="s">
        <v>48</v>
      </c>
      <c r="F177" s="691" t="s">
        <v>46</v>
      </c>
      <c r="G177" s="691" t="s">
        <v>47</v>
      </c>
      <c r="H177" s="697" t="s">
        <v>910</v>
      </c>
      <c r="I177" s="979" t="s">
        <v>562</v>
      </c>
      <c r="J177" s="692" t="s">
        <v>38</v>
      </c>
      <c r="K177" s="421">
        <v>1</v>
      </c>
      <c r="L177" s="221">
        <v>1107.18</v>
      </c>
      <c r="M177" s="263">
        <v>1107.18</v>
      </c>
      <c r="N177" s="265">
        <v>0</v>
      </c>
      <c r="O177" s="254"/>
      <c r="P177" s="695" t="s">
        <v>275</v>
      </c>
      <c r="Q177" s="689">
        <v>0</v>
      </c>
      <c r="R177" s="690">
        <v>0</v>
      </c>
      <c r="S177" s="689">
        <v>0</v>
      </c>
      <c r="T177" s="222">
        <v>3000</v>
      </c>
      <c r="U177" s="65">
        <f t="shared" si="19"/>
        <v>0.63094</v>
      </c>
      <c r="V177" s="696">
        <v>43368</v>
      </c>
    </row>
    <row r="178" spans="1:22" ht="30" customHeight="1">
      <c r="A178" s="1118" t="s">
        <v>929</v>
      </c>
      <c r="B178" s="1118" t="s">
        <v>930</v>
      </c>
      <c r="C178" s="1118" t="s">
        <v>931</v>
      </c>
      <c r="D178" s="1120" t="s">
        <v>932</v>
      </c>
      <c r="E178" s="1108" t="s">
        <v>48</v>
      </c>
      <c r="F178" s="1108" t="s">
        <v>46</v>
      </c>
      <c r="G178" s="1108" t="s">
        <v>47</v>
      </c>
      <c r="H178" s="702" t="s">
        <v>934</v>
      </c>
      <c r="I178" s="1110" t="s">
        <v>1234</v>
      </c>
      <c r="J178" s="1122" t="s">
        <v>38</v>
      </c>
      <c r="K178" s="119" t="s">
        <v>937</v>
      </c>
      <c r="L178" s="221">
        <v>10000</v>
      </c>
      <c r="M178" s="221">
        <v>10568.4</v>
      </c>
      <c r="N178" s="265">
        <f t="shared" si="17"/>
        <v>568.3999999999996</v>
      </c>
      <c r="O178" s="254">
        <f t="shared" si="18"/>
        <v>0.0537829756632981</v>
      </c>
      <c r="P178" s="1112" t="s">
        <v>695</v>
      </c>
      <c r="Q178" s="1114">
        <v>0</v>
      </c>
      <c r="R178" s="1116">
        <v>0</v>
      </c>
      <c r="S178" s="1114">
        <v>0</v>
      </c>
      <c r="T178" s="222">
        <v>11660</v>
      </c>
      <c r="U178" s="65">
        <f t="shared" si="19"/>
        <v>0.1423670668953688</v>
      </c>
      <c r="V178" s="1106">
        <v>43375</v>
      </c>
    </row>
    <row r="179" spans="1:22" ht="30" customHeight="1">
      <c r="A179" s="1132"/>
      <c r="B179" s="1132"/>
      <c r="C179" s="1132"/>
      <c r="D179" s="1133"/>
      <c r="E179" s="1129"/>
      <c r="F179" s="1129"/>
      <c r="G179" s="1129"/>
      <c r="H179" s="702" t="s">
        <v>935</v>
      </c>
      <c r="I179" s="1135"/>
      <c r="J179" s="1124"/>
      <c r="K179" s="119" t="s">
        <v>938</v>
      </c>
      <c r="L179" s="221">
        <v>18874.5</v>
      </c>
      <c r="M179" s="263">
        <v>19862.75</v>
      </c>
      <c r="N179" s="265">
        <f t="shared" si="17"/>
        <v>988.25</v>
      </c>
      <c r="O179" s="254">
        <f t="shared" si="18"/>
        <v>0.04975393638846585</v>
      </c>
      <c r="P179" s="1130"/>
      <c r="Q179" s="1128"/>
      <c r="R179" s="1131"/>
      <c r="S179" s="1128"/>
      <c r="T179" s="222">
        <v>76500</v>
      </c>
      <c r="U179" s="65">
        <f t="shared" si="19"/>
        <v>0.7532745098039215</v>
      </c>
      <c r="V179" s="1134"/>
    </row>
    <row r="180" spans="1:22" ht="30" customHeight="1">
      <c r="A180" s="1132"/>
      <c r="B180" s="1132"/>
      <c r="C180" s="1132"/>
      <c r="D180" s="1133"/>
      <c r="E180" s="1129"/>
      <c r="F180" s="1129"/>
      <c r="G180" s="1129"/>
      <c r="H180" s="702" t="s">
        <v>936</v>
      </c>
      <c r="I180" s="1135"/>
      <c r="J180" s="1124"/>
      <c r="K180" s="421">
        <v>9</v>
      </c>
      <c r="L180" s="221">
        <v>4830</v>
      </c>
      <c r="M180" s="263">
        <v>4830</v>
      </c>
      <c r="N180" s="265">
        <f t="shared" si="17"/>
        <v>0</v>
      </c>
      <c r="O180" s="254">
        <f t="shared" si="18"/>
        <v>0</v>
      </c>
      <c r="P180" s="1130"/>
      <c r="Q180" s="1128"/>
      <c r="R180" s="1131"/>
      <c r="S180" s="1128"/>
      <c r="T180" s="222">
        <v>10000</v>
      </c>
      <c r="U180" s="65">
        <f t="shared" si="19"/>
        <v>0.517</v>
      </c>
      <c r="V180" s="1134"/>
    </row>
    <row r="181" spans="1:22" ht="30" customHeight="1">
      <c r="A181" s="1132"/>
      <c r="B181" s="1132"/>
      <c r="C181" s="1132"/>
      <c r="D181" s="1133"/>
      <c r="E181" s="1129"/>
      <c r="F181" s="1129"/>
      <c r="G181" s="1129"/>
      <c r="H181" s="289" t="s">
        <v>933</v>
      </c>
      <c r="I181" s="1135"/>
      <c r="J181" s="1124"/>
      <c r="K181" s="119" t="s">
        <v>939</v>
      </c>
      <c r="L181" s="999" t="s">
        <v>22</v>
      </c>
      <c r="M181" s="1020" t="s">
        <v>22</v>
      </c>
      <c r="N181" s="999" t="s">
        <v>22</v>
      </c>
      <c r="O181" s="999" t="s">
        <v>22</v>
      </c>
      <c r="P181" s="1130"/>
      <c r="Q181" s="1128"/>
      <c r="R181" s="1131"/>
      <c r="S181" s="1128"/>
      <c r="T181" s="999" t="s">
        <v>22</v>
      </c>
      <c r="U181" s="999" t="s">
        <v>22</v>
      </c>
      <c r="V181" s="999" t="s">
        <v>22</v>
      </c>
    </row>
    <row r="182" spans="1:22" ht="30" customHeight="1">
      <c r="A182" s="1119"/>
      <c r="B182" s="1119"/>
      <c r="C182" s="1119"/>
      <c r="D182" s="1121"/>
      <c r="E182" s="1109"/>
      <c r="F182" s="1109"/>
      <c r="G182" s="1109"/>
      <c r="H182" s="702" t="s">
        <v>550</v>
      </c>
      <c r="I182" s="1111"/>
      <c r="J182" s="1123"/>
      <c r="K182" s="421">
        <v>2</v>
      </c>
      <c r="L182" s="999" t="s">
        <v>22</v>
      </c>
      <c r="M182" s="1020" t="s">
        <v>22</v>
      </c>
      <c r="N182" s="999" t="s">
        <v>22</v>
      </c>
      <c r="O182" s="999" t="s">
        <v>22</v>
      </c>
      <c r="P182" s="1113"/>
      <c r="Q182" s="1115"/>
      <c r="R182" s="1117"/>
      <c r="S182" s="1115"/>
      <c r="T182" s="999" t="s">
        <v>22</v>
      </c>
      <c r="U182" s="999" t="s">
        <v>22</v>
      </c>
      <c r="V182" s="999" t="s">
        <v>22</v>
      </c>
    </row>
    <row r="183" spans="1:22" ht="30" customHeight="1">
      <c r="A183" s="722" t="s">
        <v>962</v>
      </c>
      <c r="B183" s="722" t="s">
        <v>963</v>
      </c>
      <c r="C183" s="732" t="s">
        <v>975</v>
      </c>
      <c r="D183" s="725" t="s">
        <v>964</v>
      </c>
      <c r="E183" s="721" t="s">
        <v>48</v>
      </c>
      <c r="F183" s="721" t="s">
        <v>46</v>
      </c>
      <c r="G183" s="721" t="s">
        <v>47</v>
      </c>
      <c r="H183" s="726" t="s">
        <v>965</v>
      </c>
      <c r="I183" s="979" t="s">
        <v>598</v>
      </c>
      <c r="J183" s="723" t="s">
        <v>38</v>
      </c>
      <c r="K183" s="421">
        <v>2</v>
      </c>
      <c r="L183" s="221">
        <v>11800</v>
      </c>
      <c r="M183" s="263">
        <v>26483</v>
      </c>
      <c r="N183" s="265">
        <f>M183-L183</f>
        <v>14683</v>
      </c>
      <c r="O183" s="254">
        <f>N183/M183</f>
        <v>0.5544311445077974</v>
      </c>
      <c r="P183" s="724" t="s">
        <v>695</v>
      </c>
      <c r="Q183" s="703">
        <v>0</v>
      </c>
      <c r="R183" s="707">
        <v>0</v>
      </c>
      <c r="S183" s="703">
        <v>0</v>
      </c>
      <c r="T183" s="222">
        <v>21500</v>
      </c>
      <c r="U183" s="65">
        <f>(T183-L183)/T183*100%</f>
        <v>0.4511627906976744</v>
      </c>
      <c r="V183" s="709">
        <v>43383</v>
      </c>
    </row>
    <row r="184" spans="1:22" ht="30" customHeight="1">
      <c r="A184" s="715" t="s">
        <v>945</v>
      </c>
      <c r="B184" s="715" t="s">
        <v>946</v>
      </c>
      <c r="C184" s="732" t="s">
        <v>976</v>
      </c>
      <c r="D184" s="716" t="s">
        <v>947</v>
      </c>
      <c r="E184" s="712" t="s">
        <v>48</v>
      </c>
      <c r="F184" s="712" t="s">
        <v>46</v>
      </c>
      <c r="G184" s="712" t="s">
        <v>47</v>
      </c>
      <c r="H184" s="717" t="s">
        <v>949</v>
      </c>
      <c r="I184" s="713" t="s">
        <v>948</v>
      </c>
      <c r="J184" s="713" t="s">
        <v>105</v>
      </c>
      <c r="K184" s="421">
        <v>1</v>
      </c>
      <c r="L184" s="221">
        <v>450003.96</v>
      </c>
      <c r="M184" s="263">
        <v>450003.96</v>
      </c>
      <c r="N184" s="999" t="s">
        <v>22</v>
      </c>
      <c r="O184" s="999" t="s">
        <v>22</v>
      </c>
      <c r="P184" s="714" t="s">
        <v>159</v>
      </c>
      <c r="Q184" s="703">
        <v>0</v>
      </c>
      <c r="R184" s="707">
        <v>0</v>
      </c>
      <c r="S184" s="703">
        <v>0</v>
      </c>
      <c r="T184" s="999" t="s">
        <v>22</v>
      </c>
      <c r="U184" s="999" t="s">
        <v>22</v>
      </c>
      <c r="V184" s="709">
        <v>43378</v>
      </c>
    </row>
    <row r="185" spans="1:22" ht="30" customHeight="1">
      <c r="A185" s="708" t="s">
        <v>940</v>
      </c>
      <c r="B185" s="708" t="s">
        <v>941</v>
      </c>
      <c r="C185" s="708" t="s">
        <v>942</v>
      </c>
      <c r="D185" s="730" t="s">
        <v>943</v>
      </c>
      <c r="E185" s="704" t="s">
        <v>48</v>
      </c>
      <c r="F185" s="704" t="s">
        <v>46</v>
      </c>
      <c r="G185" s="704" t="s">
        <v>47</v>
      </c>
      <c r="H185" s="710" t="s">
        <v>944</v>
      </c>
      <c r="I185" s="705" t="s">
        <v>129</v>
      </c>
      <c r="J185" s="705" t="s">
        <v>38</v>
      </c>
      <c r="K185" s="421">
        <v>1</v>
      </c>
      <c r="L185" s="263">
        <v>25000</v>
      </c>
      <c r="M185" s="263">
        <v>25000</v>
      </c>
      <c r="N185" s="999" t="s">
        <v>22</v>
      </c>
      <c r="O185" s="999" t="s">
        <v>22</v>
      </c>
      <c r="P185" s="711" t="s">
        <v>165</v>
      </c>
      <c r="Q185" s="703">
        <v>0</v>
      </c>
      <c r="R185" s="707">
        <v>0</v>
      </c>
      <c r="S185" s="703">
        <v>0</v>
      </c>
      <c r="T185" s="999" t="s">
        <v>22</v>
      </c>
      <c r="U185" s="999" t="s">
        <v>22</v>
      </c>
      <c r="V185" s="709">
        <v>43377</v>
      </c>
    </row>
    <row r="186" spans="1:22" ht="30" customHeight="1">
      <c r="A186" s="746" t="s">
        <v>994</v>
      </c>
      <c r="B186" s="746" t="s">
        <v>995</v>
      </c>
      <c r="C186" s="746" t="s">
        <v>996</v>
      </c>
      <c r="D186" s="747" t="s">
        <v>997</v>
      </c>
      <c r="E186" s="742" t="s">
        <v>48</v>
      </c>
      <c r="F186" s="742" t="s">
        <v>46</v>
      </c>
      <c r="G186" s="742" t="s">
        <v>47</v>
      </c>
      <c r="H186" s="749" t="s">
        <v>998</v>
      </c>
      <c r="I186" s="986" t="s">
        <v>1250</v>
      </c>
      <c r="J186" s="743" t="s">
        <v>38</v>
      </c>
      <c r="K186" s="421">
        <v>1</v>
      </c>
      <c r="L186" s="221">
        <v>34800</v>
      </c>
      <c r="M186" s="263">
        <v>39000</v>
      </c>
      <c r="N186" s="265">
        <f aca="true" t="shared" si="20" ref="N186:N191">M186-L186</f>
        <v>4200</v>
      </c>
      <c r="O186" s="254">
        <f aca="true" t="shared" si="21" ref="O186:O191">N186/M186</f>
        <v>0.1076923076923077</v>
      </c>
      <c r="P186" s="744" t="s">
        <v>165</v>
      </c>
      <c r="Q186" s="741">
        <v>0</v>
      </c>
      <c r="R186" s="745">
        <v>0</v>
      </c>
      <c r="S186" s="741">
        <v>0</v>
      </c>
      <c r="T186" s="222">
        <v>53760</v>
      </c>
      <c r="U186" s="65">
        <f aca="true" t="shared" si="22" ref="U186:U191">(T186-L186)/T186*100%</f>
        <v>0.35267857142857145</v>
      </c>
      <c r="V186" s="748">
        <v>43392</v>
      </c>
    </row>
    <row r="187" spans="1:22" ht="30" customHeight="1">
      <c r="A187" s="761" t="s">
        <v>1010</v>
      </c>
      <c r="B187" s="761" t="s">
        <v>995</v>
      </c>
      <c r="C187" s="761" t="s">
        <v>1011</v>
      </c>
      <c r="D187" s="762" t="s">
        <v>1012</v>
      </c>
      <c r="E187" s="757" t="s">
        <v>48</v>
      </c>
      <c r="F187" s="757" t="s">
        <v>46</v>
      </c>
      <c r="G187" s="757" t="s">
        <v>47</v>
      </c>
      <c r="H187" s="763" t="s">
        <v>1013</v>
      </c>
      <c r="I187" s="986" t="s">
        <v>1234</v>
      </c>
      <c r="J187" s="758" t="s">
        <v>105</v>
      </c>
      <c r="K187" s="421">
        <v>2</v>
      </c>
      <c r="L187" s="221">
        <v>200000</v>
      </c>
      <c r="M187" s="263">
        <v>240073.7</v>
      </c>
      <c r="N187" s="265">
        <f t="shared" si="20"/>
        <v>40073.70000000001</v>
      </c>
      <c r="O187" s="254">
        <f t="shared" si="21"/>
        <v>0.16692249088509076</v>
      </c>
      <c r="P187" s="759" t="s">
        <v>643</v>
      </c>
      <c r="Q187" s="741">
        <v>0</v>
      </c>
      <c r="R187" s="745">
        <v>0</v>
      </c>
      <c r="S187" s="741">
        <v>0</v>
      </c>
      <c r="T187" s="222">
        <v>219600</v>
      </c>
      <c r="U187" s="65">
        <f t="shared" si="22"/>
        <v>0.08925318761384335</v>
      </c>
      <c r="V187" s="748">
        <v>43396</v>
      </c>
    </row>
    <row r="188" spans="1:22" ht="30" customHeight="1">
      <c r="A188" s="812" t="s">
        <v>1051</v>
      </c>
      <c r="B188" s="947" t="s">
        <v>1175</v>
      </c>
      <c r="C188" s="947" t="s">
        <v>1176</v>
      </c>
      <c r="D188" s="948" t="s">
        <v>1177</v>
      </c>
      <c r="E188" s="944" t="s">
        <v>48</v>
      </c>
      <c r="F188" s="944" t="s">
        <v>46</v>
      </c>
      <c r="G188" s="944" t="s">
        <v>47</v>
      </c>
      <c r="H188" s="949" t="s">
        <v>1178</v>
      </c>
      <c r="I188" s="979" t="s">
        <v>598</v>
      </c>
      <c r="J188" s="945" t="s">
        <v>38</v>
      </c>
      <c r="K188" s="421">
        <v>1</v>
      </c>
      <c r="L188" s="221">
        <v>2400</v>
      </c>
      <c r="M188" s="263">
        <v>4500</v>
      </c>
      <c r="N188" s="265">
        <f t="shared" si="20"/>
        <v>2100</v>
      </c>
      <c r="O188" s="254">
        <f t="shared" si="21"/>
        <v>0.4666666666666667</v>
      </c>
      <c r="P188" s="946" t="s">
        <v>169</v>
      </c>
      <c r="Q188" s="741">
        <v>0</v>
      </c>
      <c r="R188" s="745">
        <v>0</v>
      </c>
      <c r="S188" s="741">
        <v>0</v>
      </c>
      <c r="T188" s="222">
        <v>4500</v>
      </c>
      <c r="U188" s="65">
        <f t="shared" si="22"/>
        <v>0.4666666666666667</v>
      </c>
      <c r="V188" s="748">
        <v>43425</v>
      </c>
    </row>
    <row r="189" spans="1:22" ht="30" customHeight="1">
      <c r="A189" s="753" t="s">
        <v>1005</v>
      </c>
      <c r="B189" s="753" t="s">
        <v>1006</v>
      </c>
      <c r="C189" s="753" t="s">
        <v>1007</v>
      </c>
      <c r="D189" s="754" t="s">
        <v>1008</v>
      </c>
      <c r="E189" s="773" t="s">
        <v>224</v>
      </c>
      <c r="F189" s="751" t="s">
        <v>46</v>
      </c>
      <c r="G189" s="751" t="s">
        <v>47</v>
      </c>
      <c r="H189" s="755" t="s">
        <v>1009</v>
      </c>
      <c r="I189" s="986" t="s">
        <v>1234</v>
      </c>
      <c r="J189" s="752" t="s">
        <v>105</v>
      </c>
      <c r="K189" s="421">
        <v>1</v>
      </c>
      <c r="L189" s="221">
        <v>1040000</v>
      </c>
      <c r="M189" s="263">
        <v>1211200</v>
      </c>
      <c r="N189" s="265">
        <f t="shared" si="20"/>
        <v>171200</v>
      </c>
      <c r="O189" s="254">
        <f t="shared" si="21"/>
        <v>0.14134742404227213</v>
      </c>
      <c r="P189" s="957" t="s">
        <v>165</v>
      </c>
      <c r="Q189" s="741">
        <v>0</v>
      </c>
      <c r="R189" s="745">
        <v>0</v>
      </c>
      <c r="S189" s="741">
        <v>0</v>
      </c>
      <c r="T189" s="222">
        <v>1400000</v>
      </c>
      <c r="U189" s="65">
        <f t="shared" si="22"/>
        <v>0.2571428571428571</v>
      </c>
      <c r="V189" s="748">
        <v>43396</v>
      </c>
    </row>
    <row r="190" spans="1:22" ht="30" customHeight="1">
      <c r="A190" s="1118" t="s">
        <v>1052</v>
      </c>
      <c r="B190" s="1118" t="s">
        <v>1106</v>
      </c>
      <c r="C190" s="1118" t="s">
        <v>1204</v>
      </c>
      <c r="D190" s="270" t="s">
        <v>1205</v>
      </c>
      <c r="E190" s="1108" t="s">
        <v>224</v>
      </c>
      <c r="F190" s="1108" t="s">
        <v>46</v>
      </c>
      <c r="G190" s="1108" t="s">
        <v>47</v>
      </c>
      <c r="H190" s="960" t="s">
        <v>1207</v>
      </c>
      <c r="I190" s="1122" t="s">
        <v>598</v>
      </c>
      <c r="J190" s="1122" t="s">
        <v>599</v>
      </c>
      <c r="K190" s="119">
        <v>1</v>
      </c>
      <c r="L190" s="221">
        <v>5050</v>
      </c>
      <c r="M190" s="263">
        <v>6735</v>
      </c>
      <c r="N190" s="265">
        <f t="shared" si="20"/>
        <v>1685</v>
      </c>
      <c r="O190" s="254">
        <f t="shared" si="21"/>
        <v>0.2501855976243504</v>
      </c>
      <c r="P190" s="1112" t="s">
        <v>633</v>
      </c>
      <c r="Q190" s="741">
        <v>0</v>
      </c>
      <c r="R190" s="745">
        <v>0</v>
      </c>
      <c r="S190" s="741">
        <v>0</v>
      </c>
      <c r="T190" s="222">
        <v>10000</v>
      </c>
      <c r="U190" s="65">
        <f t="shared" si="22"/>
        <v>0.495</v>
      </c>
      <c r="V190" s="748">
        <v>43427</v>
      </c>
    </row>
    <row r="191" spans="1:22" ht="30" customHeight="1">
      <c r="A191" s="1119"/>
      <c r="B191" s="1119"/>
      <c r="C191" s="1119"/>
      <c r="D191" s="284" t="s">
        <v>1206</v>
      </c>
      <c r="E191" s="1109"/>
      <c r="F191" s="1109"/>
      <c r="G191" s="1109"/>
      <c r="H191" s="960" t="s">
        <v>1208</v>
      </c>
      <c r="I191" s="1123"/>
      <c r="J191" s="1123"/>
      <c r="K191" s="119">
        <v>2</v>
      </c>
      <c r="L191" s="221">
        <v>5727.5</v>
      </c>
      <c r="M191" s="263">
        <v>9925</v>
      </c>
      <c r="N191" s="265">
        <f t="shared" si="20"/>
        <v>4197.5</v>
      </c>
      <c r="O191" s="254">
        <f t="shared" si="21"/>
        <v>0.4229219143576826</v>
      </c>
      <c r="P191" s="1113"/>
      <c r="Q191" s="958">
        <v>0</v>
      </c>
      <c r="R191" s="959">
        <v>0</v>
      </c>
      <c r="S191" s="958">
        <v>0</v>
      </c>
      <c r="T191" s="222">
        <v>9925</v>
      </c>
      <c r="U191" s="65">
        <f t="shared" si="22"/>
        <v>0.4229219143576826</v>
      </c>
      <c r="V191" s="961">
        <v>43427</v>
      </c>
    </row>
    <row r="192" spans="1:22" ht="30" customHeight="1">
      <c r="A192" s="812" t="s">
        <v>1053</v>
      </c>
      <c r="B192" s="980" t="s">
        <v>1246</v>
      </c>
      <c r="C192" s="980" t="s">
        <v>1247</v>
      </c>
      <c r="D192" s="981" t="s">
        <v>1248</v>
      </c>
      <c r="E192" s="977" t="s">
        <v>48</v>
      </c>
      <c r="F192" s="977" t="s">
        <v>46</v>
      </c>
      <c r="G192" s="977" t="s">
        <v>256</v>
      </c>
      <c r="H192" s="983" t="s">
        <v>257</v>
      </c>
      <c r="I192" s="999" t="s">
        <v>22</v>
      </c>
      <c r="J192" s="1001" t="s">
        <v>22</v>
      </c>
      <c r="K192" s="999" t="s">
        <v>22</v>
      </c>
      <c r="L192" s="999" t="s">
        <v>22</v>
      </c>
      <c r="M192" s="999" t="s">
        <v>22</v>
      </c>
      <c r="N192" s="999" t="s">
        <v>22</v>
      </c>
      <c r="O192" s="999" t="s">
        <v>22</v>
      </c>
      <c r="P192" s="999" t="s">
        <v>22</v>
      </c>
      <c r="Q192" s="999" t="s">
        <v>22</v>
      </c>
      <c r="R192" s="999" t="s">
        <v>22</v>
      </c>
      <c r="S192" s="999" t="s">
        <v>22</v>
      </c>
      <c r="T192" s="999" t="s">
        <v>22</v>
      </c>
      <c r="U192" s="999" t="s">
        <v>22</v>
      </c>
      <c r="V192" s="999" t="s">
        <v>22</v>
      </c>
    </row>
    <row r="193" spans="1:22" ht="30" customHeight="1">
      <c r="A193" s="776" t="s">
        <v>1023</v>
      </c>
      <c r="B193" s="776" t="s">
        <v>1024</v>
      </c>
      <c r="C193" s="776" t="s">
        <v>1025</v>
      </c>
      <c r="D193" s="777" t="s">
        <v>1026</v>
      </c>
      <c r="E193" s="773" t="s">
        <v>224</v>
      </c>
      <c r="F193" s="773" t="s">
        <v>46</v>
      </c>
      <c r="G193" s="773" t="s">
        <v>47</v>
      </c>
      <c r="H193" s="778" t="s">
        <v>1013</v>
      </c>
      <c r="I193" s="296" t="s">
        <v>1234</v>
      </c>
      <c r="J193" s="774" t="s">
        <v>105</v>
      </c>
      <c r="K193" s="421">
        <v>1</v>
      </c>
      <c r="L193" s="221">
        <v>166000</v>
      </c>
      <c r="M193" s="263">
        <v>173332</v>
      </c>
      <c r="N193" s="265">
        <f>M193-L193</f>
        <v>7332</v>
      </c>
      <c r="O193" s="254">
        <f>N193/M193</f>
        <v>0.042300325387118365</v>
      </c>
      <c r="P193" s="775" t="s">
        <v>643</v>
      </c>
      <c r="Q193" s="756">
        <v>0</v>
      </c>
      <c r="R193" s="760">
        <v>0</v>
      </c>
      <c r="S193" s="756">
        <v>0</v>
      </c>
      <c r="T193" s="222">
        <v>196924</v>
      </c>
      <c r="U193" s="65">
        <f>(T193-L193)/T193*100%</f>
        <v>0.15703520139749344</v>
      </c>
      <c r="V193" s="764">
        <v>43398</v>
      </c>
    </row>
    <row r="194" spans="1:22" ht="30" customHeight="1">
      <c r="A194" s="803" t="s">
        <v>1043</v>
      </c>
      <c r="B194" s="803" t="s">
        <v>1044</v>
      </c>
      <c r="C194" s="803" t="s">
        <v>1045</v>
      </c>
      <c r="D194" s="804" t="s">
        <v>1046</v>
      </c>
      <c r="E194" s="800" t="s">
        <v>224</v>
      </c>
      <c r="F194" s="800" t="s">
        <v>46</v>
      </c>
      <c r="G194" s="800" t="s">
        <v>47</v>
      </c>
      <c r="H194" s="806" t="s">
        <v>1047</v>
      </c>
      <c r="I194" s="296" t="s">
        <v>1234</v>
      </c>
      <c r="J194" s="956" t="s">
        <v>38</v>
      </c>
      <c r="K194" s="421">
        <v>2</v>
      </c>
      <c r="L194" s="221">
        <v>28400</v>
      </c>
      <c r="M194" s="263">
        <v>44764.6</v>
      </c>
      <c r="N194" s="265">
        <f>M194-L194</f>
        <v>16364.599999999999</v>
      </c>
      <c r="O194" s="254">
        <f>N194/M194</f>
        <v>0.36557011567175846</v>
      </c>
      <c r="P194" s="801" t="s">
        <v>197</v>
      </c>
      <c r="Q194" s="756">
        <v>0</v>
      </c>
      <c r="R194" s="760">
        <v>0</v>
      </c>
      <c r="S194" s="756">
        <v>0</v>
      </c>
      <c r="T194" s="222">
        <v>31322.4</v>
      </c>
      <c r="U194" s="65">
        <f>(T194-L194)/T194*100%</f>
        <v>0.09330064107475804</v>
      </c>
      <c r="V194" s="764">
        <v>43402</v>
      </c>
    </row>
    <row r="195" spans="1:22" ht="30" customHeight="1">
      <c r="A195" s="910" t="s">
        <v>1032</v>
      </c>
      <c r="B195" s="910" t="s">
        <v>1006</v>
      </c>
      <c r="C195" s="910" t="s">
        <v>1033</v>
      </c>
      <c r="D195" s="911" t="s">
        <v>1034</v>
      </c>
      <c r="E195" s="907" t="s">
        <v>224</v>
      </c>
      <c r="F195" s="907" t="s">
        <v>46</v>
      </c>
      <c r="G195" s="907" t="s">
        <v>47</v>
      </c>
      <c r="H195" s="788" t="s">
        <v>1035</v>
      </c>
      <c r="I195" s="979" t="s">
        <v>598</v>
      </c>
      <c r="J195" s="912" t="s">
        <v>105</v>
      </c>
      <c r="K195" s="920">
        <v>4</v>
      </c>
      <c r="L195" s="221">
        <v>390669</v>
      </c>
      <c r="M195" s="263">
        <v>684963</v>
      </c>
      <c r="N195" s="265">
        <f>M195-L195</f>
        <v>294294</v>
      </c>
      <c r="O195" s="352">
        <f>N195/M195</f>
        <v>0.42964948471669273</v>
      </c>
      <c r="P195" s="908" t="s">
        <v>374</v>
      </c>
      <c r="Q195" s="905">
        <v>0</v>
      </c>
      <c r="R195" s="909">
        <v>0</v>
      </c>
      <c r="S195" s="905">
        <v>0</v>
      </c>
      <c r="T195" s="222">
        <v>552000</v>
      </c>
      <c r="U195" s="268">
        <f>(T195-L195)/T195*100%</f>
        <v>0.2922663043478261</v>
      </c>
      <c r="V195" s="906">
        <v>43397</v>
      </c>
    </row>
    <row r="196" spans="1:22" ht="30" customHeight="1">
      <c r="A196" s="912" t="s">
        <v>1152</v>
      </c>
      <c r="B196" s="231">
        <v>43381</v>
      </c>
      <c r="C196" s="93" t="s">
        <v>1153</v>
      </c>
      <c r="D196" s="93" t="s">
        <v>1154</v>
      </c>
      <c r="E196" s="152" t="s">
        <v>224</v>
      </c>
      <c r="F196" s="152" t="s">
        <v>46</v>
      </c>
      <c r="G196" s="152" t="s">
        <v>47</v>
      </c>
      <c r="H196" s="289" t="s">
        <v>1035</v>
      </c>
      <c r="I196" s="979" t="s">
        <v>598</v>
      </c>
      <c r="J196" s="912" t="s">
        <v>105</v>
      </c>
      <c r="K196" s="912">
        <v>1</v>
      </c>
      <c r="L196" s="92">
        <v>882600</v>
      </c>
      <c r="M196" s="92">
        <v>882600</v>
      </c>
      <c r="N196" s="1021">
        <v>0</v>
      </c>
      <c r="O196" s="254">
        <f>N196/M196</f>
        <v>0</v>
      </c>
      <c r="P196" s="912">
        <v>36</v>
      </c>
      <c r="Q196" s="912">
        <v>0</v>
      </c>
      <c r="R196" s="912">
        <v>0</v>
      </c>
      <c r="S196" s="912">
        <v>0</v>
      </c>
      <c r="T196" s="286">
        <v>900000</v>
      </c>
      <c r="U196" s="65">
        <f>(T196-L196)/T196*100%</f>
        <v>0.019333333333333334</v>
      </c>
      <c r="V196" s="231">
        <v>43418</v>
      </c>
    </row>
    <row r="197" spans="1:22" ht="30" customHeight="1">
      <c r="A197" s="791" t="s">
        <v>1036</v>
      </c>
      <c r="B197" s="791" t="s">
        <v>1006</v>
      </c>
      <c r="C197" s="791" t="s">
        <v>1037</v>
      </c>
      <c r="D197" s="792" t="s">
        <v>1038</v>
      </c>
      <c r="E197" s="789" t="s">
        <v>224</v>
      </c>
      <c r="F197" s="789" t="s">
        <v>46</v>
      </c>
      <c r="G197" s="789" t="s">
        <v>47</v>
      </c>
      <c r="H197" s="913" t="s">
        <v>550</v>
      </c>
      <c r="I197" s="979" t="s">
        <v>284</v>
      </c>
      <c r="J197" s="912" t="s">
        <v>105</v>
      </c>
      <c r="K197" s="921">
        <v>6</v>
      </c>
      <c r="L197" s="999" t="s">
        <v>22</v>
      </c>
      <c r="M197" s="1020" t="s">
        <v>22</v>
      </c>
      <c r="N197" s="999" t="s">
        <v>22</v>
      </c>
      <c r="O197" s="999" t="s">
        <v>22</v>
      </c>
      <c r="P197" s="790" t="s">
        <v>374</v>
      </c>
      <c r="Q197" s="780">
        <v>0</v>
      </c>
      <c r="R197" s="783">
        <v>0</v>
      </c>
      <c r="S197" s="780">
        <v>0</v>
      </c>
      <c r="T197" s="999" t="s">
        <v>22</v>
      </c>
      <c r="U197" s="999" t="s">
        <v>22</v>
      </c>
      <c r="V197" s="999" t="s">
        <v>22</v>
      </c>
    </row>
    <row r="198" spans="1:22" ht="30" customHeight="1">
      <c r="A198" s="812" t="s">
        <v>1054</v>
      </c>
      <c r="B198" s="825" t="s">
        <v>1006</v>
      </c>
      <c r="C198" s="825" t="s">
        <v>1070</v>
      </c>
      <c r="D198" s="826" t="s">
        <v>1071</v>
      </c>
      <c r="E198" s="822" t="s">
        <v>48</v>
      </c>
      <c r="F198" s="822" t="s">
        <v>46</v>
      </c>
      <c r="G198" s="822" t="s">
        <v>47</v>
      </c>
      <c r="H198" s="827" t="s">
        <v>1072</v>
      </c>
      <c r="I198" s="986" t="s">
        <v>1236</v>
      </c>
      <c r="J198" s="823" t="s">
        <v>105</v>
      </c>
      <c r="K198" s="421">
        <v>12</v>
      </c>
      <c r="L198" s="221">
        <v>69107.9</v>
      </c>
      <c r="M198" s="263">
        <v>94857</v>
      </c>
      <c r="N198" s="265">
        <f>M198-L198</f>
        <v>25749.100000000006</v>
      </c>
      <c r="O198" s="254">
        <f>N198/M198</f>
        <v>0.2714517642345847</v>
      </c>
      <c r="P198" s="824" t="s">
        <v>537</v>
      </c>
      <c r="Q198" s="780">
        <v>0</v>
      </c>
      <c r="R198" s="783">
        <v>0</v>
      </c>
      <c r="S198" s="780">
        <v>0</v>
      </c>
      <c r="T198" s="999" t="s">
        <v>22</v>
      </c>
      <c r="U198" s="999" t="s">
        <v>22</v>
      </c>
      <c r="V198" s="786">
        <v>43404</v>
      </c>
    </row>
    <row r="199" spans="1:22" ht="30" customHeight="1">
      <c r="A199" s="796" t="s">
        <v>1039</v>
      </c>
      <c r="B199" s="796" t="s">
        <v>1006</v>
      </c>
      <c r="C199" s="796" t="s">
        <v>1040</v>
      </c>
      <c r="D199" s="797" t="s">
        <v>1041</v>
      </c>
      <c r="E199" s="793" t="s">
        <v>224</v>
      </c>
      <c r="F199" s="793" t="s">
        <v>46</v>
      </c>
      <c r="G199" s="793" t="s">
        <v>47</v>
      </c>
      <c r="H199" s="798" t="s">
        <v>1042</v>
      </c>
      <c r="I199" s="979" t="s">
        <v>284</v>
      </c>
      <c r="J199" s="794" t="s">
        <v>38</v>
      </c>
      <c r="K199" s="421">
        <v>2</v>
      </c>
      <c r="L199" s="221">
        <v>60166</v>
      </c>
      <c r="M199" s="263">
        <v>63189.5</v>
      </c>
      <c r="N199" s="265">
        <f>M199-L199</f>
        <v>3023.5</v>
      </c>
      <c r="O199" s="254">
        <f>N199/M199</f>
        <v>0.04784813932694514</v>
      </c>
      <c r="P199" s="795" t="s">
        <v>374</v>
      </c>
      <c r="Q199" s="780">
        <v>0</v>
      </c>
      <c r="R199" s="783">
        <v>0</v>
      </c>
      <c r="S199" s="780">
        <v>0</v>
      </c>
      <c r="T199" s="222">
        <v>90270</v>
      </c>
      <c r="U199" s="65">
        <f>(T199-L199)/T199*100%</f>
        <v>0.33348842361803477</v>
      </c>
      <c r="V199" s="786">
        <v>43402</v>
      </c>
    </row>
    <row r="200" spans="1:22" ht="30" customHeight="1">
      <c r="A200" s="784" t="s">
        <v>1028</v>
      </c>
      <c r="B200" s="784" t="s">
        <v>1029</v>
      </c>
      <c r="C200" s="784" t="s">
        <v>1030</v>
      </c>
      <c r="D200" s="785" t="s">
        <v>1031</v>
      </c>
      <c r="E200" s="781" t="s">
        <v>224</v>
      </c>
      <c r="F200" s="781" t="s">
        <v>46</v>
      </c>
      <c r="G200" s="781" t="s">
        <v>47</v>
      </c>
      <c r="H200" s="787" t="s">
        <v>98</v>
      </c>
      <c r="I200" s="296" t="s">
        <v>1234</v>
      </c>
      <c r="J200" s="782" t="s">
        <v>38</v>
      </c>
      <c r="K200" s="421">
        <v>1</v>
      </c>
      <c r="L200" s="999" t="s">
        <v>22</v>
      </c>
      <c r="M200" s="1020" t="s">
        <v>22</v>
      </c>
      <c r="N200" s="999" t="s">
        <v>22</v>
      </c>
      <c r="O200" s="999" t="s">
        <v>22</v>
      </c>
      <c r="P200" s="1001">
        <v>18</v>
      </c>
      <c r="Q200" s="999" t="s">
        <v>22</v>
      </c>
      <c r="R200" s="999" t="s">
        <v>22</v>
      </c>
      <c r="S200" s="999" t="s">
        <v>22</v>
      </c>
      <c r="T200" s="999" t="s">
        <v>22</v>
      </c>
      <c r="U200" s="999" t="s">
        <v>22</v>
      </c>
      <c r="V200" s="999" t="s">
        <v>22</v>
      </c>
    </row>
    <row r="201" spans="1:22" ht="30" customHeight="1">
      <c r="A201" s="812" t="s">
        <v>1055</v>
      </c>
      <c r="B201" s="834" t="s">
        <v>1073</v>
      </c>
      <c r="C201" s="834" t="s">
        <v>1074</v>
      </c>
      <c r="D201" s="835" t="s">
        <v>1075</v>
      </c>
      <c r="E201" s="831" t="s">
        <v>48</v>
      </c>
      <c r="F201" s="831" t="s">
        <v>46</v>
      </c>
      <c r="G201" s="831" t="s">
        <v>47</v>
      </c>
      <c r="H201" s="836" t="s">
        <v>1076</v>
      </c>
      <c r="I201" s="296" t="s">
        <v>1234</v>
      </c>
      <c r="J201" s="832" t="s">
        <v>105</v>
      </c>
      <c r="K201" s="421">
        <v>1</v>
      </c>
      <c r="L201" s="221">
        <v>1030000</v>
      </c>
      <c r="M201" s="263">
        <v>1108191.79</v>
      </c>
      <c r="N201" s="265">
        <f>M201-L201</f>
        <v>78191.79000000004</v>
      </c>
      <c r="O201" s="254">
        <f>N201/M201</f>
        <v>0.07055799429808088</v>
      </c>
      <c r="P201" s="833" t="s">
        <v>159</v>
      </c>
      <c r="Q201" s="807">
        <v>0</v>
      </c>
      <c r="R201" s="811">
        <v>0</v>
      </c>
      <c r="S201" s="807">
        <v>0</v>
      </c>
      <c r="T201" s="222">
        <v>1450000</v>
      </c>
      <c r="U201" s="65">
        <f>(T201-L201)/T201*100%</f>
        <v>0.2896551724137931</v>
      </c>
      <c r="V201" s="814">
        <v>43404</v>
      </c>
    </row>
    <row r="202" spans="1:22" ht="30" customHeight="1">
      <c r="A202" s="812" t="s">
        <v>1056</v>
      </c>
      <c r="B202" s="852" t="s">
        <v>1016</v>
      </c>
      <c r="C202" s="852" t="s">
        <v>1083</v>
      </c>
      <c r="D202" s="853" t="s">
        <v>1084</v>
      </c>
      <c r="E202" s="849" t="s">
        <v>48</v>
      </c>
      <c r="F202" s="849" t="s">
        <v>46</v>
      </c>
      <c r="G202" s="849" t="s">
        <v>47</v>
      </c>
      <c r="H202" s="854" t="s">
        <v>1085</v>
      </c>
      <c r="I202" s="296" t="s">
        <v>1234</v>
      </c>
      <c r="J202" s="850" t="s">
        <v>105</v>
      </c>
      <c r="K202" s="421">
        <v>2</v>
      </c>
      <c r="L202" s="221">
        <v>175000</v>
      </c>
      <c r="M202" s="263">
        <v>188111.21</v>
      </c>
      <c r="N202" s="265">
        <f>M202-L202</f>
        <v>13111.209999999992</v>
      </c>
      <c r="O202" s="254">
        <f>N202/M202</f>
        <v>0.06969924865190114</v>
      </c>
      <c r="P202" s="851" t="s">
        <v>537</v>
      </c>
      <c r="Q202" s="807">
        <v>0</v>
      </c>
      <c r="R202" s="811">
        <v>0</v>
      </c>
      <c r="S202" s="807">
        <v>0</v>
      </c>
      <c r="T202" s="222">
        <v>179000</v>
      </c>
      <c r="U202" s="65">
        <f>(T202-L202)/T202*100%</f>
        <v>0.0223463687150838</v>
      </c>
      <c r="V202" s="814">
        <v>43409</v>
      </c>
    </row>
    <row r="203" spans="1:22" ht="30" customHeight="1">
      <c r="A203" s="812" t="s">
        <v>1057</v>
      </c>
      <c r="B203" s="857" t="s">
        <v>1073</v>
      </c>
      <c r="C203" s="857" t="s">
        <v>1091</v>
      </c>
      <c r="D203" s="858" t="s">
        <v>1092</v>
      </c>
      <c r="E203" s="855" t="s">
        <v>48</v>
      </c>
      <c r="F203" s="855" t="s">
        <v>46</v>
      </c>
      <c r="G203" s="861" t="s">
        <v>47</v>
      </c>
      <c r="H203" s="864" t="s">
        <v>1096</v>
      </c>
      <c r="I203" s="296" t="s">
        <v>1234</v>
      </c>
      <c r="J203" s="862" t="s">
        <v>105</v>
      </c>
      <c r="K203" s="421">
        <v>1</v>
      </c>
      <c r="L203" s="221">
        <v>500000</v>
      </c>
      <c r="M203" s="263">
        <v>613152</v>
      </c>
      <c r="N203" s="265">
        <f>M203-L203</f>
        <v>113152</v>
      </c>
      <c r="O203" s="254">
        <f>N203/M203</f>
        <v>0.18454151662230572</v>
      </c>
      <c r="P203" s="863" t="s">
        <v>197</v>
      </c>
      <c r="Q203" s="807">
        <v>0</v>
      </c>
      <c r="R203" s="811">
        <v>0</v>
      </c>
      <c r="S203" s="807">
        <v>0</v>
      </c>
      <c r="T203" s="222">
        <v>759960</v>
      </c>
      <c r="U203" s="65">
        <f>(T203-L203)/T203*100%</f>
        <v>0.34207063529659454</v>
      </c>
      <c r="V203" s="814">
        <v>43411</v>
      </c>
    </row>
    <row r="204" spans="1:22" ht="30" customHeight="1">
      <c r="A204" s="812" t="s">
        <v>1058</v>
      </c>
      <c r="B204" s="812" t="s">
        <v>1063</v>
      </c>
      <c r="C204" s="812" t="s">
        <v>1064</v>
      </c>
      <c r="D204" s="813" t="s">
        <v>1065</v>
      </c>
      <c r="E204" s="808" t="s">
        <v>224</v>
      </c>
      <c r="F204" s="808" t="s">
        <v>46</v>
      </c>
      <c r="G204" s="808" t="s">
        <v>47</v>
      </c>
      <c r="H204" s="815" t="s">
        <v>1066</v>
      </c>
      <c r="I204" s="979" t="s">
        <v>284</v>
      </c>
      <c r="J204" s="809" t="s">
        <v>38</v>
      </c>
      <c r="K204" s="421">
        <v>1</v>
      </c>
      <c r="L204" s="999" t="s">
        <v>22</v>
      </c>
      <c r="M204" s="1020" t="s">
        <v>22</v>
      </c>
      <c r="N204" s="999" t="s">
        <v>22</v>
      </c>
      <c r="O204" s="999" t="s">
        <v>22</v>
      </c>
      <c r="P204" s="810" t="s">
        <v>159</v>
      </c>
      <c r="Q204" s="999" t="s">
        <v>22</v>
      </c>
      <c r="R204" s="999" t="s">
        <v>22</v>
      </c>
      <c r="S204" s="999" t="s">
        <v>22</v>
      </c>
      <c r="T204" s="999" t="s">
        <v>22</v>
      </c>
      <c r="U204" s="999" t="s">
        <v>22</v>
      </c>
      <c r="V204" s="999" t="s">
        <v>22</v>
      </c>
    </row>
    <row r="205" spans="1:22" ht="30" customHeight="1">
      <c r="A205" s="812" t="s">
        <v>1059</v>
      </c>
      <c r="B205" s="819" t="s">
        <v>1067</v>
      </c>
      <c r="C205" s="819" t="s">
        <v>1068</v>
      </c>
      <c r="D205" s="820" t="s">
        <v>1069</v>
      </c>
      <c r="E205" s="816" t="s">
        <v>224</v>
      </c>
      <c r="F205" s="816" t="s">
        <v>46</v>
      </c>
      <c r="G205" s="816" t="s">
        <v>47</v>
      </c>
      <c r="H205" s="821" t="s">
        <v>501</v>
      </c>
      <c r="I205" s="296" t="s">
        <v>1234</v>
      </c>
      <c r="J205" s="817" t="s">
        <v>730</v>
      </c>
      <c r="K205" s="421">
        <v>1</v>
      </c>
      <c r="L205" s="221">
        <v>14900</v>
      </c>
      <c r="M205" s="263">
        <v>15208</v>
      </c>
      <c r="N205" s="265">
        <f>M205-L205</f>
        <v>308</v>
      </c>
      <c r="O205" s="254">
        <f>N205/M205</f>
        <v>0.020252498684902684</v>
      </c>
      <c r="P205" s="818" t="s">
        <v>159</v>
      </c>
      <c r="Q205" s="123">
        <v>0</v>
      </c>
      <c r="R205" s="124">
        <v>0</v>
      </c>
      <c r="S205" s="123">
        <v>0</v>
      </c>
      <c r="T205" s="222">
        <v>19200</v>
      </c>
      <c r="U205" s="65">
        <f>(T205-L205)/T205*100%</f>
        <v>0.22395833333333334</v>
      </c>
      <c r="V205" s="748">
        <v>43404</v>
      </c>
    </row>
    <row r="206" spans="1:22" ht="30" customHeight="1">
      <c r="A206" s="812" t="s">
        <v>1060</v>
      </c>
      <c r="B206" s="846" t="s">
        <v>1029</v>
      </c>
      <c r="C206" s="846" t="s">
        <v>1080</v>
      </c>
      <c r="D206" s="847" t="s">
        <v>1081</v>
      </c>
      <c r="E206" s="843" t="s">
        <v>224</v>
      </c>
      <c r="F206" s="843" t="s">
        <v>46</v>
      </c>
      <c r="G206" s="843" t="s">
        <v>47</v>
      </c>
      <c r="H206" s="848" t="s">
        <v>1082</v>
      </c>
      <c r="I206" s="986" t="s">
        <v>1237</v>
      </c>
      <c r="J206" s="844" t="s">
        <v>38</v>
      </c>
      <c r="K206" s="421">
        <v>1</v>
      </c>
      <c r="L206" s="221">
        <v>53212.15</v>
      </c>
      <c r="M206" s="263">
        <v>64181.08</v>
      </c>
      <c r="N206" s="265">
        <f>M206-L206</f>
        <v>10968.93</v>
      </c>
      <c r="O206" s="254">
        <f>N206/M206</f>
        <v>0.17090597415936284</v>
      </c>
      <c r="P206" s="845" t="s">
        <v>197</v>
      </c>
      <c r="Q206" s="799">
        <v>0</v>
      </c>
      <c r="R206" s="802">
        <v>0</v>
      </c>
      <c r="S206" s="799">
        <v>0</v>
      </c>
      <c r="T206" s="222">
        <v>126570</v>
      </c>
      <c r="U206" s="65">
        <f>(T206-L206)/T206*100%</f>
        <v>0.5795832345737537</v>
      </c>
      <c r="V206" s="805">
        <v>43405</v>
      </c>
    </row>
    <row r="207" spans="1:22" ht="30" customHeight="1">
      <c r="A207" s="812" t="s">
        <v>1061</v>
      </c>
      <c r="B207" s="857" t="s">
        <v>1095</v>
      </c>
      <c r="C207" s="857" t="s">
        <v>1093</v>
      </c>
      <c r="D207" s="858" t="s">
        <v>1094</v>
      </c>
      <c r="E207" s="855" t="s">
        <v>48</v>
      </c>
      <c r="F207" s="855" t="s">
        <v>46</v>
      </c>
      <c r="G207" s="880" t="s">
        <v>47</v>
      </c>
      <c r="H207" s="883" t="s">
        <v>1110</v>
      </c>
      <c r="I207" s="296" t="s">
        <v>1234</v>
      </c>
      <c r="J207" s="881" t="s">
        <v>38</v>
      </c>
      <c r="K207" s="421">
        <v>1</v>
      </c>
      <c r="L207" s="221">
        <v>43500</v>
      </c>
      <c r="M207" s="263">
        <v>45125</v>
      </c>
      <c r="N207" s="265">
        <f>M207-L207</f>
        <v>1625</v>
      </c>
      <c r="O207" s="254">
        <f>N207/M207</f>
        <v>0.036011080332409975</v>
      </c>
      <c r="P207" s="882" t="s">
        <v>695</v>
      </c>
      <c r="Q207" s="799">
        <v>0</v>
      </c>
      <c r="R207" s="802">
        <v>0</v>
      </c>
      <c r="S207" s="799">
        <v>0</v>
      </c>
      <c r="T207" s="222">
        <v>74000</v>
      </c>
      <c r="U207" s="65">
        <f>(T207-L207)/T207*100%</f>
        <v>0.41216216216216217</v>
      </c>
      <c r="V207" s="805">
        <v>43413</v>
      </c>
    </row>
    <row r="208" spans="1:22" ht="30" customHeight="1">
      <c r="A208" s="812" t="s">
        <v>1062</v>
      </c>
      <c r="B208" s="840" t="s">
        <v>1077</v>
      </c>
      <c r="C208" s="840" t="s">
        <v>1078</v>
      </c>
      <c r="D208" s="841" t="s">
        <v>1079</v>
      </c>
      <c r="E208" s="837" t="s">
        <v>224</v>
      </c>
      <c r="F208" s="837" t="s">
        <v>46</v>
      </c>
      <c r="G208" s="837" t="s">
        <v>47</v>
      </c>
      <c r="H208" s="842" t="s">
        <v>591</v>
      </c>
      <c r="I208" s="979" t="s">
        <v>284</v>
      </c>
      <c r="J208" s="838" t="s">
        <v>38</v>
      </c>
      <c r="K208" s="421">
        <v>1</v>
      </c>
      <c r="L208" s="221">
        <v>3353.4</v>
      </c>
      <c r="M208" s="263">
        <v>3353.4</v>
      </c>
      <c r="N208" s="1021">
        <v>0</v>
      </c>
      <c r="O208" s="999" t="s">
        <v>22</v>
      </c>
      <c r="P208" s="839" t="s">
        <v>537</v>
      </c>
      <c r="Q208" s="703">
        <v>0</v>
      </c>
      <c r="R208" s="707">
        <v>0</v>
      </c>
      <c r="S208" s="703">
        <v>0</v>
      </c>
      <c r="T208" s="222">
        <v>18000</v>
      </c>
      <c r="U208" s="65">
        <f>(T208-L208)/T208*100%</f>
        <v>0.8137</v>
      </c>
      <c r="V208" s="709">
        <v>43405</v>
      </c>
    </row>
    <row r="209" spans="1:22" ht="30" customHeight="1">
      <c r="A209" s="932" t="s">
        <v>1165</v>
      </c>
      <c r="B209" s="932" t="s">
        <v>1166</v>
      </c>
      <c r="C209" s="932" t="s">
        <v>1167</v>
      </c>
      <c r="D209" s="933" t="s">
        <v>1168</v>
      </c>
      <c r="E209" s="934" t="s">
        <v>224</v>
      </c>
      <c r="F209" s="934" t="s">
        <v>46</v>
      </c>
      <c r="G209" s="934" t="s">
        <v>47</v>
      </c>
      <c r="H209" s="935" t="s">
        <v>1169</v>
      </c>
      <c r="I209" s="296" t="s">
        <v>1234</v>
      </c>
      <c r="J209" s="931" t="s">
        <v>105</v>
      </c>
      <c r="K209" s="421">
        <v>1</v>
      </c>
      <c r="L209" s="999" t="s">
        <v>22</v>
      </c>
      <c r="M209" s="1020" t="s">
        <v>22</v>
      </c>
      <c r="N209" s="999" t="s">
        <v>22</v>
      </c>
      <c r="O209" s="999" t="s">
        <v>22</v>
      </c>
      <c r="P209" s="939" t="s">
        <v>1174</v>
      </c>
      <c r="Q209" s="999" t="s">
        <v>22</v>
      </c>
      <c r="R209" s="999" t="s">
        <v>22</v>
      </c>
      <c r="S209" s="999" t="s">
        <v>22</v>
      </c>
      <c r="T209" s="222">
        <v>840000</v>
      </c>
      <c r="U209" s="999" t="s">
        <v>22</v>
      </c>
      <c r="V209" s="999" t="s">
        <v>22</v>
      </c>
    </row>
    <row r="210" spans="1:22" ht="30" customHeight="1">
      <c r="A210" s="940" t="s">
        <v>1170</v>
      </c>
      <c r="B210" s="940" t="s">
        <v>1106</v>
      </c>
      <c r="C210" s="940" t="s">
        <v>1171</v>
      </c>
      <c r="D210" s="941" t="s">
        <v>1172</v>
      </c>
      <c r="E210" s="942" t="s">
        <v>48</v>
      </c>
      <c r="F210" s="942" t="s">
        <v>46</v>
      </c>
      <c r="G210" s="942" t="s">
        <v>47</v>
      </c>
      <c r="H210" s="943" t="s">
        <v>1173</v>
      </c>
      <c r="I210" s="979" t="s">
        <v>562</v>
      </c>
      <c r="J210" s="938" t="s">
        <v>105</v>
      </c>
      <c r="K210" s="421">
        <v>26</v>
      </c>
      <c r="L210" s="221">
        <v>3946000</v>
      </c>
      <c r="M210" s="263">
        <v>4276512.25</v>
      </c>
      <c r="N210" s="265">
        <f>M210-L210</f>
        <v>330512.25</v>
      </c>
      <c r="O210" s="254">
        <f>N210/M210</f>
        <v>0.07728546784824479</v>
      </c>
      <c r="P210" s="939" t="s">
        <v>814</v>
      </c>
      <c r="Q210" s="123">
        <v>0</v>
      </c>
      <c r="R210" s="124">
        <v>0</v>
      </c>
      <c r="S210" s="123">
        <v>0</v>
      </c>
      <c r="T210" s="222">
        <v>4356279</v>
      </c>
      <c r="U210" s="65">
        <f>(T210-L210)/T210*100%</f>
        <v>0.09418106599692076</v>
      </c>
      <c r="V210" s="873">
        <v>43425</v>
      </c>
    </row>
    <row r="211" spans="1:22" ht="30" customHeight="1">
      <c r="A211" s="877" t="s">
        <v>1105</v>
      </c>
      <c r="B211" s="877" t="s">
        <v>1106</v>
      </c>
      <c r="C211" s="877" t="s">
        <v>1107</v>
      </c>
      <c r="D211" s="878" t="s">
        <v>1108</v>
      </c>
      <c r="E211" s="874" t="s">
        <v>224</v>
      </c>
      <c r="F211" s="885" t="s">
        <v>46</v>
      </c>
      <c r="G211" s="874" t="s">
        <v>47</v>
      </c>
      <c r="H211" s="879" t="s">
        <v>1109</v>
      </c>
      <c r="I211" s="986" t="s">
        <v>1237</v>
      </c>
      <c r="J211" s="875" t="s">
        <v>105</v>
      </c>
      <c r="K211" s="421">
        <v>1</v>
      </c>
      <c r="L211" s="221">
        <v>110111</v>
      </c>
      <c r="M211" s="263">
        <v>149765.93</v>
      </c>
      <c r="N211" s="265">
        <f aca="true" t="shared" si="23" ref="N211:N228">M211-L211</f>
        <v>39654.92999999999</v>
      </c>
      <c r="O211" s="254">
        <f aca="true" t="shared" si="24" ref="O211:O233">N211/M211</f>
        <v>0.26477937939556745</v>
      </c>
      <c r="P211" s="876" t="s">
        <v>643</v>
      </c>
      <c r="Q211" s="865">
        <v>0</v>
      </c>
      <c r="R211" s="869">
        <v>0</v>
      </c>
      <c r="S211" s="865">
        <v>0</v>
      </c>
      <c r="T211" s="222">
        <v>136070</v>
      </c>
      <c r="U211" s="65">
        <f aca="true" t="shared" si="25" ref="U211:U224">(T211-L211)/T211*100%</f>
        <v>0.19077680605570663</v>
      </c>
      <c r="V211" s="873">
        <v>43413</v>
      </c>
    </row>
    <row r="212" spans="1:22" ht="30" customHeight="1">
      <c r="A212" s="887" t="s">
        <v>1112</v>
      </c>
      <c r="B212" s="896" t="s">
        <v>1113</v>
      </c>
      <c r="C212" s="896" t="s">
        <v>1146</v>
      </c>
      <c r="D212" s="897" t="s">
        <v>1147</v>
      </c>
      <c r="E212" s="893" t="s">
        <v>224</v>
      </c>
      <c r="F212" s="893" t="s">
        <v>46</v>
      </c>
      <c r="G212" s="893" t="s">
        <v>47</v>
      </c>
      <c r="H212" s="898" t="s">
        <v>1148</v>
      </c>
      <c r="I212" s="986" t="s">
        <v>1237</v>
      </c>
      <c r="J212" s="894" t="s">
        <v>105</v>
      </c>
      <c r="K212" s="421">
        <v>1</v>
      </c>
      <c r="L212" s="221">
        <v>108000</v>
      </c>
      <c r="M212" s="263">
        <v>179927.52</v>
      </c>
      <c r="N212" s="265">
        <f t="shared" si="23"/>
        <v>71927.51999999999</v>
      </c>
      <c r="O212" s="254">
        <f t="shared" si="24"/>
        <v>0.3997583026765444</v>
      </c>
      <c r="P212" s="895" t="s">
        <v>197</v>
      </c>
      <c r="Q212" s="884">
        <v>0</v>
      </c>
      <c r="R212" s="886">
        <v>0</v>
      </c>
      <c r="S212" s="884">
        <v>0</v>
      </c>
      <c r="T212" s="222">
        <v>178800</v>
      </c>
      <c r="U212" s="65">
        <f t="shared" si="25"/>
        <v>0.3959731543624161</v>
      </c>
      <c r="V212" s="889">
        <v>43417</v>
      </c>
    </row>
    <row r="213" spans="1:22" ht="30" customHeight="1">
      <c r="A213" s="1118" t="s">
        <v>1111</v>
      </c>
      <c r="B213" s="1118" t="s">
        <v>1113</v>
      </c>
      <c r="C213" s="1118" t="s">
        <v>1114</v>
      </c>
      <c r="D213" s="1120" t="s">
        <v>1115</v>
      </c>
      <c r="E213" s="1108" t="s">
        <v>224</v>
      </c>
      <c r="F213" s="1108" t="s">
        <v>46</v>
      </c>
      <c r="G213" s="1108" t="s">
        <v>47</v>
      </c>
      <c r="H213" s="888" t="s">
        <v>1117</v>
      </c>
      <c r="I213" s="1122" t="s">
        <v>1102</v>
      </c>
      <c r="J213" s="1122" t="s">
        <v>105</v>
      </c>
      <c r="K213" s="885" t="s">
        <v>1116</v>
      </c>
      <c r="L213" s="221">
        <v>1376160</v>
      </c>
      <c r="M213" s="263">
        <v>1765939.99</v>
      </c>
      <c r="N213" s="265">
        <f t="shared" si="23"/>
        <v>389779.99</v>
      </c>
      <c r="O213" s="254">
        <f t="shared" si="24"/>
        <v>0.22072097138476376</v>
      </c>
      <c r="P213" s="1112" t="s">
        <v>374</v>
      </c>
      <c r="Q213" s="1114">
        <v>1</v>
      </c>
      <c r="R213" s="1116">
        <v>0</v>
      </c>
      <c r="S213" s="1114">
        <v>0</v>
      </c>
      <c r="T213" s="222">
        <v>1584500</v>
      </c>
      <c r="U213" s="65">
        <f t="shared" si="25"/>
        <v>0.13148627327232565</v>
      </c>
      <c r="V213" s="889">
        <v>43413</v>
      </c>
    </row>
    <row r="214" spans="1:22" ht="30" customHeight="1">
      <c r="A214" s="1132"/>
      <c r="B214" s="1132"/>
      <c r="C214" s="1132"/>
      <c r="D214" s="1133"/>
      <c r="E214" s="1129"/>
      <c r="F214" s="1129"/>
      <c r="G214" s="1129"/>
      <c r="H214" s="888" t="s">
        <v>1118</v>
      </c>
      <c r="I214" s="1124"/>
      <c r="J214" s="1124"/>
      <c r="K214" s="885">
        <v>2.8</v>
      </c>
      <c r="L214" s="221">
        <v>437100</v>
      </c>
      <c r="M214" s="263">
        <v>556223.32</v>
      </c>
      <c r="N214" s="265">
        <f t="shared" si="23"/>
        <v>119123.31999999995</v>
      </c>
      <c r="O214" s="254">
        <f t="shared" si="24"/>
        <v>0.21416455534442524</v>
      </c>
      <c r="P214" s="1130"/>
      <c r="Q214" s="1128"/>
      <c r="R214" s="1131"/>
      <c r="S214" s="1128"/>
      <c r="T214" s="222">
        <v>525000</v>
      </c>
      <c r="U214" s="65">
        <f t="shared" si="25"/>
        <v>0.16742857142857143</v>
      </c>
      <c r="V214" s="889">
        <v>43413</v>
      </c>
    </row>
    <row r="215" spans="1:22" ht="30" customHeight="1">
      <c r="A215" s="1132"/>
      <c r="B215" s="1132"/>
      <c r="C215" s="1132"/>
      <c r="D215" s="1133"/>
      <c r="E215" s="1129"/>
      <c r="F215" s="1129"/>
      <c r="G215" s="1129"/>
      <c r="H215" s="888" t="s">
        <v>1119</v>
      </c>
      <c r="I215" s="1124"/>
      <c r="J215" s="1124"/>
      <c r="K215" s="885">
        <v>5</v>
      </c>
      <c r="L215" s="221">
        <v>153483.66</v>
      </c>
      <c r="M215" s="263">
        <v>157300</v>
      </c>
      <c r="N215" s="265">
        <f t="shared" si="23"/>
        <v>3816.3399999999965</v>
      </c>
      <c r="O215" s="254">
        <f t="shared" si="24"/>
        <v>0.02426153846153844</v>
      </c>
      <c r="P215" s="1130"/>
      <c r="Q215" s="1128"/>
      <c r="R215" s="1131"/>
      <c r="S215" s="1128"/>
      <c r="T215" s="222">
        <v>160000</v>
      </c>
      <c r="U215" s="65">
        <f t="shared" si="25"/>
        <v>0.040727124999999975</v>
      </c>
      <c r="V215" s="873">
        <v>43412</v>
      </c>
    </row>
    <row r="216" spans="1:22" ht="30" customHeight="1">
      <c r="A216" s="1119"/>
      <c r="B216" s="1119"/>
      <c r="C216" s="1119"/>
      <c r="D216" s="1121"/>
      <c r="E216" s="1109"/>
      <c r="F216" s="1109"/>
      <c r="G216" s="1109"/>
      <c r="H216" s="888" t="s">
        <v>1120</v>
      </c>
      <c r="I216" s="1123"/>
      <c r="J216" s="1123"/>
      <c r="K216" s="885">
        <v>9</v>
      </c>
      <c r="L216" s="221">
        <v>162162</v>
      </c>
      <c r="M216" s="263">
        <v>212677.5</v>
      </c>
      <c r="N216" s="265">
        <f t="shared" si="23"/>
        <v>50515.5</v>
      </c>
      <c r="O216" s="254">
        <f t="shared" si="24"/>
        <v>0.2375215996050358</v>
      </c>
      <c r="P216" s="1113"/>
      <c r="Q216" s="1115"/>
      <c r="R216" s="1117"/>
      <c r="S216" s="1115"/>
      <c r="T216" s="222">
        <v>175000</v>
      </c>
      <c r="U216" s="65">
        <f t="shared" si="25"/>
        <v>0.07336</v>
      </c>
      <c r="V216" s="873">
        <v>43412</v>
      </c>
    </row>
    <row r="217" spans="1:22" ht="30" customHeight="1">
      <c r="A217" s="870" t="s">
        <v>1097</v>
      </c>
      <c r="B217" s="870" t="s">
        <v>1098</v>
      </c>
      <c r="C217" s="870" t="s">
        <v>1099</v>
      </c>
      <c r="D217" s="871" t="s">
        <v>1100</v>
      </c>
      <c r="E217" s="866" t="s">
        <v>224</v>
      </c>
      <c r="F217" s="866" t="s">
        <v>46</v>
      </c>
      <c r="G217" s="866" t="s">
        <v>47</v>
      </c>
      <c r="H217" s="872" t="s">
        <v>1101</v>
      </c>
      <c r="I217" s="867" t="s">
        <v>1102</v>
      </c>
      <c r="J217" s="867" t="s">
        <v>38</v>
      </c>
      <c r="K217" s="421">
        <v>2</v>
      </c>
      <c r="L217" s="221">
        <v>8640</v>
      </c>
      <c r="M217" s="263">
        <v>10400</v>
      </c>
      <c r="N217" s="265">
        <f t="shared" si="23"/>
        <v>1760</v>
      </c>
      <c r="O217" s="254">
        <f t="shared" si="24"/>
        <v>0.16923076923076924</v>
      </c>
      <c r="P217" s="868" t="s">
        <v>643</v>
      </c>
      <c r="Q217" s="828">
        <v>0</v>
      </c>
      <c r="R217" s="829">
        <v>0</v>
      </c>
      <c r="S217" s="828">
        <v>0</v>
      </c>
      <c r="T217" s="222">
        <v>9110</v>
      </c>
      <c r="U217" s="65">
        <f t="shared" si="25"/>
        <v>0.05159165751920966</v>
      </c>
      <c r="V217" s="830">
        <v>43412</v>
      </c>
    </row>
    <row r="218" spans="1:22" ht="30" customHeight="1">
      <c r="A218" s="901" t="s">
        <v>1149</v>
      </c>
      <c r="B218" s="901" t="s">
        <v>1067</v>
      </c>
      <c r="C218" s="901" t="s">
        <v>1150</v>
      </c>
      <c r="D218" s="902" t="s">
        <v>1151</v>
      </c>
      <c r="E218" s="903" t="s">
        <v>224</v>
      </c>
      <c r="F218" s="903" t="s">
        <v>46</v>
      </c>
      <c r="G218" s="903" t="s">
        <v>47</v>
      </c>
      <c r="H218" s="904" t="s">
        <v>700</v>
      </c>
      <c r="I218" s="979" t="s">
        <v>284</v>
      </c>
      <c r="J218" s="899" t="s">
        <v>38</v>
      </c>
      <c r="K218" s="421">
        <v>1</v>
      </c>
      <c r="L218" s="221">
        <v>3159.8</v>
      </c>
      <c r="M218" s="263">
        <v>3640</v>
      </c>
      <c r="N218" s="265">
        <f t="shared" si="23"/>
        <v>480.1999999999998</v>
      </c>
      <c r="O218" s="254">
        <f t="shared" si="24"/>
        <v>0.13192307692307687</v>
      </c>
      <c r="P218" s="900" t="s">
        <v>165</v>
      </c>
      <c r="Q218" s="828">
        <v>0</v>
      </c>
      <c r="R218" s="829">
        <v>0</v>
      </c>
      <c r="S218" s="828">
        <v>0</v>
      </c>
      <c r="T218" s="222">
        <v>9000</v>
      </c>
      <c r="U218" s="65">
        <f t="shared" si="25"/>
        <v>0.6489111111111111</v>
      </c>
      <c r="V218" s="830">
        <v>43418</v>
      </c>
    </row>
    <row r="219" spans="1:22" ht="30" customHeight="1">
      <c r="A219" s="916" t="s">
        <v>1155</v>
      </c>
      <c r="B219" s="916" t="s">
        <v>1156</v>
      </c>
      <c r="C219" s="916" t="s">
        <v>1157</v>
      </c>
      <c r="D219" s="917" t="s">
        <v>1158</v>
      </c>
      <c r="E219" s="918" t="s">
        <v>224</v>
      </c>
      <c r="F219" s="918" t="s">
        <v>46</v>
      </c>
      <c r="G219" s="918" t="s">
        <v>47</v>
      </c>
      <c r="H219" s="919" t="s">
        <v>1159</v>
      </c>
      <c r="I219" s="914" t="s">
        <v>1142</v>
      </c>
      <c r="J219" s="914" t="s">
        <v>599</v>
      </c>
      <c r="K219" s="421">
        <v>2</v>
      </c>
      <c r="L219" s="221">
        <v>12700</v>
      </c>
      <c r="M219" s="263">
        <v>14175</v>
      </c>
      <c r="N219" s="265">
        <f t="shared" si="23"/>
        <v>1475</v>
      </c>
      <c r="O219" s="254">
        <f t="shared" si="24"/>
        <v>0.10405643738977072</v>
      </c>
      <c r="P219" s="915" t="s">
        <v>643</v>
      </c>
      <c r="Q219" s="828">
        <v>0</v>
      </c>
      <c r="R219" s="829">
        <v>0</v>
      </c>
      <c r="S219" s="828">
        <v>0</v>
      </c>
      <c r="T219" s="222">
        <v>16874</v>
      </c>
      <c r="U219" s="65">
        <f t="shared" si="25"/>
        <v>0.2473628066848406</v>
      </c>
      <c r="V219" s="830">
        <v>43418</v>
      </c>
    </row>
    <row r="220" spans="1:22" ht="30" customHeight="1">
      <c r="A220" s="927" t="s">
        <v>1160</v>
      </c>
      <c r="B220" s="927" t="s">
        <v>1161</v>
      </c>
      <c r="C220" s="927" t="s">
        <v>1162</v>
      </c>
      <c r="D220" s="928" t="s">
        <v>1163</v>
      </c>
      <c r="E220" s="923" t="s">
        <v>224</v>
      </c>
      <c r="F220" s="923" t="s">
        <v>46</v>
      </c>
      <c r="G220" s="923" t="s">
        <v>47</v>
      </c>
      <c r="H220" s="930" t="s">
        <v>1164</v>
      </c>
      <c r="I220" s="1025" t="s">
        <v>1237</v>
      </c>
      <c r="J220" s="924" t="s">
        <v>38</v>
      </c>
      <c r="K220" s="421">
        <v>1</v>
      </c>
      <c r="L220" s="221">
        <v>10000</v>
      </c>
      <c r="M220" s="263">
        <v>18613.47</v>
      </c>
      <c r="N220" s="265">
        <f t="shared" si="23"/>
        <v>8613.470000000001</v>
      </c>
      <c r="O220" s="254">
        <f t="shared" si="24"/>
        <v>0.4627546610062498</v>
      </c>
      <c r="P220" s="925" t="s">
        <v>159</v>
      </c>
      <c r="Q220" s="922">
        <v>0</v>
      </c>
      <c r="R220" s="926">
        <v>0</v>
      </c>
      <c r="S220" s="922">
        <v>0</v>
      </c>
      <c r="T220" s="222">
        <v>16050</v>
      </c>
      <c r="U220" s="65">
        <f t="shared" si="25"/>
        <v>0.37694704049844235</v>
      </c>
      <c r="V220" s="929">
        <v>43423</v>
      </c>
    </row>
    <row r="221" spans="1:22" ht="30" customHeight="1">
      <c r="A221" s="1118" t="s">
        <v>1183</v>
      </c>
      <c r="B221" s="1118" t="s">
        <v>1184</v>
      </c>
      <c r="C221" s="1118" t="s">
        <v>1185</v>
      </c>
      <c r="D221" s="1120" t="s">
        <v>1186</v>
      </c>
      <c r="E221" s="1108" t="s">
        <v>224</v>
      </c>
      <c r="F221" s="1108" t="s">
        <v>46</v>
      </c>
      <c r="G221" s="1108" t="s">
        <v>47</v>
      </c>
      <c r="H221" s="953" t="s">
        <v>700</v>
      </c>
      <c r="I221" s="1110" t="s">
        <v>1245</v>
      </c>
      <c r="J221" s="1122" t="s">
        <v>38</v>
      </c>
      <c r="K221" s="119" t="s">
        <v>1187</v>
      </c>
      <c r="L221" s="221">
        <v>26732</v>
      </c>
      <c r="M221" s="263">
        <v>32123.99</v>
      </c>
      <c r="N221" s="265">
        <f t="shared" si="23"/>
        <v>5391.990000000002</v>
      </c>
      <c r="O221" s="254">
        <f t="shared" si="24"/>
        <v>0.16784932382309922</v>
      </c>
      <c r="P221" s="1112" t="s">
        <v>643</v>
      </c>
      <c r="Q221" s="1114">
        <v>0</v>
      </c>
      <c r="R221" s="1116">
        <v>0</v>
      </c>
      <c r="S221" s="1114">
        <v>0</v>
      </c>
      <c r="T221" s="222">
        <v>38100</v>
      </c>
      <c r="U221" s="65">
        <f t="shared" si="25"/>
        <v>0.2983727034120735</v>
      </c>
      <c r="V221" s="929">
        <v>43426</v>
      </c>
    </row>
    <row r="222" spans="1:22" ht="30" customHeight="1">
      <c r="A222" s="1132"/>
      <c r="B222" s="1132"/>
      <c r="C222" s="1132"/>
      <c r="D222" s="1133"/>
      <c r="E222" s="1129"/>
      <c r="F222" s="1129"/>
      <c r="G222" s="1129"/>
      <c r="H222" s="953" t="s">
        <v>1188</v>
      </c>
      <c r="I222" s="1135"/>
      <c r="J222" s="1124"/>
      <c r="K222" s="421">
        <v>3</v>
      </c>
      <c r="L222" s="221">
        <v>9000</v>
      </c>
      <c r="M222" s="263">
        <v>12268.02</v>
      </c>
      <c r="N222" s="265">
        <f t="shared" si="23"/>
        <v>3268.0200000000004</v>
      </c>
      <c r="O222" s="254">
        <f t="shared" si="24"/>
        <v>0.2663852846669634</v>
      </c>
      <c r="P222" s="1130"/>
      <c r="Q222" s="1128"/>
      <c r="R222" s="1131"/>
      <c r="S222" s="1128"/>
      <c r="T222" s="222">
        <v>11100</v>
      </c>
      <c r="U222" s="65">
        <f t="shared" si="25"/>
        <v>0.1891891891891892</v>
      </c>
      <c r="V222" s="1000">
        <v>43426</v>
      </c>
    </row>
    <row r="223" spans="1:22" ht="30" customHeight="1">
      <c r="A223" s="1132"/>
      <c r="B223" s="1132"/>
      <c r="C223" s="1132"/>
      <c r="D223" s="1133"/>
      <c r="E223" s="1129"/>
      <c r="F223" s="1129"/>
      <c r="G223" s="1129"/>
      <c r="H223" s="953" t="s">
        <v>1189</v>
      </c>
      <c r="I223" s="1135"/>
      <c r="J223" s="1124"/>
      <c r="K223" s="119" t="s">
        <v>1191</v>
      </c>
      <c r="L223" s="221">
        <v>4488</v>
      </c>
      <c r="M223" s="263">
        <v>7572.33</v>
      </c>
      <c r="N223" s="265">
        <f t="shared" si="23"/>
        <v>3084.33</v>
      </c>
      <c r="O223" s="254">
        <f t="shared" si="24"/>
        <v>0.4073158459813558</v>
      </c>
      <c r="P223" s="1130"/>
      <c r="Q223" s="1128"/>
      <c r="R223" s="1131"/>
      <c r="S223" s="1128"/>
      <c r="T223" s="222">
        <v>6065</v>
      </c>
      <c r="U223" s="65">
        <f t="shared" si="25"/>
        <v>0.2600164880461665</v>
      </c>
      <c r="V223" s="1000">
        <v>43426</v>
      </c>
    </row>
    <row r="224" spans="1:22" ht="30" customHeight="1">
      <c r="A224" s="1119"/>
      <c r="B224" s="1119"/>
      <c r="C224" s="1119"/>
      <c r="D224" s="1121"/>
      <c r="E224" s="1109"/>
      <c r="F224" s="1109"/>
      <c r="G224" s="1109"/>
      <c r="H224" s="953" t="s">
        <v>1190</v>
      </c>
      <c r="I224" s="1111"/>
      <c r="J224" s="1123"/>
      <c r="K224" s="421">
        <v>6</v>
      </c>
      <c r="L224" s="221">
        <v>4985.4</v>
      </c>
      <c r="M224" s="263">
        <v>4985.4</v>
      </c>
      <c r="N224" s="1021">
        <v>0</v>
      </c>
      <c r="O224" s="254">
        <f t="shared" si="24"/>
        <v>0</v>
      </c>
      <c r="P224" s="1113"/>
      <c r="Q224" s="1115"/>
      <c r="R224" s="1117"/>
      <c r="S224" s="1115"/>
      <c r="T224" s="222">
        <v>6000</v>
      </c>
      <c r="U224" s="65">
        <f t="shared" si="25"/>
        <v>0.16910000000000006</v>
      </c>
      <c r="V224" s="1000">
        <v>43426</v>
      </c>
    </row>
    <row r="225" spans="1:22" ht="30" customHeight="1">
      <c r="A225" s="1118" t="s">
        <v>1228</v>
      </c>
      <c r="B225" s="1118" t="s">
        <v>1229</v>
      </c>
      <c r="C225" s="1118" t="s">
        <v>1037</v>
      </c>
      <c r="D225" s="1120" t="s">
        <v>1230</v>
      </c>
      <c r="E225" s="1108" t="s">
        <v>224</v>
      </c>
      <c r="F225" s="1108" t="s">
        <v>46</v>
      </c>
      <c r="G225" s="1108" t="s">
        <v>47</v>
      </c>
      <c r="H225" s="970" t="s">
        <v>1118</v>
      </c>
      <c r="I225" s="1122" t="s">
        <v>1241</v>
      </c>
      <c r="J225" s="1122" t="s">
        <v>105</v>
      </c>
      <c r="K225" s="421">
        <v>1</v>
      </c>
      <c r="L225" s="93">
        <v>7950.14</v>
      </c>
      <c r="M225" s="221">
        <v>8845.8</v>
      </c>
      <c r="N225" s="265">
        <f t="shared" si="23"/>
        <v>895.659999999999</v>
      </c>
      <c r="O225" s="254">
        <f t="shared" si="24"/>
        <v>0.10125257184200401</v>
      </c>
      <c r="P225" s="1112" t="s">
        <v>365</v>
      </c>
      <c r="Q225" s="1114">
        <v>0</v>
      </c>
      <c r="R225" s="1116">
        <v>0</v>
      </c>
      <c r="S225" s="1114">
        <v>0</v>
      </c>
      <c r="T225" s="222">
        <v>9512.64</v>
      </c>
      <c r="U225" s="65">
        <f>(T225-L225)/T225*100%</f>
        <v>0.16425513842634634</v>
      </c>
      <c r="V225" s="971">
        <v>43437</v>
      </c>
    </row>
    <row r="226" spans="1:22" ht="30" customHeight="1">
      <c r="A226" s="1132"/>
      <c r="B226" s="1132"/>
      <c r="C226" s="1132"/>
      <c r="D226" s="1133"/>
      <c r="E226" s="1129"/>
      <c r="F226" s="1129"/>
      <c r="G226" s="1129"/>
      <c r="H226" s="970" t="s">
        <v>933</v>
      </c>
      <c r="I226" s="1124"/>
      <c r="J226" s="1124"/>
      <c r="K226" s="119" t="s">
        <v>1231</v>
      </c>
      <c r="L226" s="221" t="s">
        <v>22</v>
      </c>
      <c r="M226" s="1020" t="s">
        <v>22</v>
      </c>
      <c r="N226" s="221" t="s">
        <v>22</v>
      </c>
      <c r="O226" s="221" t="s">
        <v>22</v>
      </c>
      <c r="P226" s="1130"/>
      <c r="Q226" s="1128"/>
      <c r="R226" s="1131"/>
      <c r="S226" s="1128"/>
      <c r="T226" s="221" t="s">
        <v>22</v>
      </c>
      <c r="U226" s="221" t="s">
        <v>22</v>
      </c>
      <c r="V226" s="221" t="s">
        <v>22</v>
      </c>
    </row>
    <row r="227" spans="1:22" ht="30" customHeight="1">
      <c r="A227" s="1119"/>
      <c r="B227" s="1119"/>
      <c r="C227" s="1119"/>
      <c r="D227" s="1121"/>
      <c r="E227" s="1109"/>
      <c r="F227" s="1109"/>
      <c r="G227" s="1109"/>
      <c r="H227" s="970" t="s">
        <v>1119</v>
      </c>
      <c r="I227" s="1123"/>
      <c r="J227" s="1123"/>
      <c r="K227" s="119" t="s">
        <v>1232</v>
      </c>
      <c r="L227" s="221">
        <v>13688.44</v>
      </c>
      <c r="M227" s="263">
        <v>16991.4</v>
      </c>
      <c r="N227" s="265">
        <f t="shared" si="23"/>
        <v>3302.960000000001</v>
      </c>
      <c r="O227" s="254">
        <f t="shared" si="24"/>
        <v>0.1943901032286922</v>
      </c>
      <c r="P227" s="1113"/>
      <c r="Q227" s="1115"/>
      <c r="R227" s="1117"/>
      <c r="S227" s="1115"/>
      <c r="T227" s="222">
        <v>16257.61</v>
      </c>
      <c r="U227" s="65">
        <f>(T227-L227)/T227*100%</f>
        <v>0.1580287631453824</v>
      </c>
      <c r="V227" s="971">
        <v>43437</v>
      </c>
    </row>
    <row r="228" spans="1:22" ht="30" customHeight="1">
      <c r="A228" s="1037" t="s">
        <v>1289</v>
      </c>
      <c r="B228" s="1037" t="s">
        <v>1290</v>
      </c>
      <c r="C228" s="1037" t="s">
        <v>1167</v>
      </c>
      <c r="D228" s="1038" t="s">
        <v>1291</v>
      </c>
      <c r="E228" s="1034" t="s">
        <v>48</v>
      </c>
      <c r="F228" s="1034" t="s">
        <v>46</v>
      </c>
      <c r="G228" s="1034" t="s">
        <v>47</v>
      </c>
      <c r="H228" s="1040" t="s">
        <v>1292</v>
      </c>
      <c r="I228" s="296" t="s">
        <v>1234</v>
      </c>
      <c r="J228" s="1035" t="s">
        <v>105</v>
      </c>
      <c r="K228" s="119">
        <v>1</v>
      </c>
      <c r="L228" s="221">
        <v>428940</v>
      </c>
      <c r="M228" s="263">
        <v>970020</v>
      </c>
      <c r="N228" s="265">
        <f t="shared" si="23"/>
        <v>541080</v>
      </c>
      <c r="O228" s="254">
        <f t="shared" si="24"/>
        <v>0.5578029318983114</v>
      </c>
      <c r="P228" s="1036" t="s">
        <v>405</v>
      </c>
      <c r="Q228" s="1023">
        <v>0</v>
      </c>
      <c r="R228" s="1028">
        <v>1</v>
      </c>
      <c r="S228" s="1023">
        <v>0</v>
      </c>
      <c r="T228" s="222">
        <v>960000</v>
      </c>
      <c r="U228" s="65">
        <f>(T228-L228)/T228*100%</f>
        <v>0.5531875</v>
      </c>
      <c r="V228" s="1039">
        <v>43454</v>
      </c>
    </row>
    <row r="229" spans="1:22" ht="30" customHeight="1">
      <c r="A229" s="1118" t="s">
        <v>1281</v>
      </c>
      <c r="B229" s="1118" t="s">
        <v>1282</v>
      </c>
      <c r="C229" s="1118" t="s">
        <v>1283</v>
      </c>
      <c r="D229" s="1120" t="s">
        <v>1284</v>
      </c>
      <c r="E229" s="1108" t="s">
        <v>224</v>
      </c>
      <c r="F229" s="1108" t="s">
        <v>46</v>
      </c>
      <c r="G229" s="1108" t="s">
        <v>47</v>
      </c>
      <c r="H229" s="1048" t="s">
        <v>1298</v>
      </c>
      <c r="I229" s="1110" t="s">
        <v>1296</v>
      </c>
      <c r="J229" s="1033" t="s">
        <v>105</v>
      </c>
      <c r="K229" s="119" t="s">
        <v>1285</v>
      </c>
      <c r="L229" s="221">
        <v>84000</v>
      </c>
      <c r="M229" s="263">
        <v>120534.6</v>
      </c>
      <c r="N229" s="265">
        <f>M229-L229</f>
        <v>36534.600000000006</v>
      </c>
      <c r="O229" s="254">
        <f>N229/M229</f>
        <v>0.3031046687009374</v>
      </c>
      <c r="P229" s="1112" t="s">
        <v>618</v>
      </c>
      <c r="Q229" s="1114">
        <v>0</v>
      </c>
      <c r="R229" s="1116">
        <v>0</v>
      </c>
      <c r="S229" s="1114">
        <v>0</v>
      </c>
      <c r="T229" s="222">
        <v>104100</v>
      </c>
      <c r="U229" s="65">
        <f>(T229-L229)/T229*100%</f>
        <v>0.1930835734870317</v>
      </c>
      <c r="V229" s="1106">
        <v>43453</v>
      </c>
    </row>
    <row r="230" spans="1:22" ht="30" customHeight="1">
      <c r="A230" s="1119"/>
      <c r="B230" s="1119"/>
      <c r="C230" s="1119"/>
      <c r="D230" s="1121"/>
      <c r="E230" s="1109"/>
      <c r="F230" s="1109"/>
      <c r="G230" s="1109"/>
      <c r="H230" s="1048" t="s">
        <v>1299</v>
      </c>
      <c r="I230" s="1111"/>
      <c r="J230" s="1033" t="s">
        <v>38</v>
      </c>
      <c r="K230" s="119" t="s">
        <v>1286</v>
      </c>
      <c r="L230" s="221">
        <v>28350</v>
      </c>
      <c r="M230" s="263">
        <v>30817.5</v>
      </c>
      <c r="N230" s="265">
        <f>M230-L230</f>
        <v>2467.5</v>
      </c>
      <c r="O230" s="254">
        <f>N230/M230</f>
        <v>0.08006814310051108</v>
      </c>
      <c r="P230" s="1113"/>
      <c r="Q230" s="1115"/>
      <c r="R230" s="1117"/>
      <c r="S230" s="1115"/>
      <c r="T230" s="222">
        <v>42750</v>
      </c>
      <c r="U230" s="65">
        <f>(T230-L230)/T230*100%</f>
        <v>0.3368421052631579</v>
      </c>
      <c r="V230" s="1107"/>
    </row>
    <row r="231" spans="1:22" ht="30" customHeight="1">
      <c r="A231" s="1044" t="s">
        <v>1293</v>
      </c>
      <c r="B231" s="1044" t="s">
        <v>1273</v>
      </c>
      <c r="C231" s="1044" t="s">
        <v>1294</v>
      </c>
      <c r="D231" s="1045" t="s">
        <v>1295</v>
      </c>
      <c r="E231" s="1047" t="s">
        <v>224</v>
      </c>
      <c r="F231" s="1047" t="s">
        <v>46</v>
      </c>
      <c r="G231" s="1041" t="s">
        <v>47</v>
      </c>
      <c r="H231" s="1048" t="s">
        <v>314</v>
      </c>
      <c r="I231" s="1046" t="s">
        <v>1242</v>
      </c>
      <c r="J231" s="1042" t="s">
        <v>105</v>
      </c>
      <c r="K231" s="119">
        <v>1</v>
      </c>
      <c r="L231" s="221" t="s">
        <v>22</v>
      </c>
      <c r="M231" s="221" t="s">
        <v>22</v>
      </c>
      <c r="N231" s="221" t="s">
        <v>22</v>
      </c>
      <c r="O231" s="221" t="s">
        <v>22</v>
      </c>
      <c r="P231" s="1043" t="s">
        <v>193</v>
      </c>
      <c r="Q231" s="1023">
        <v>0</v>
      </c>
      <c r="R231" s="1028">
        <v>0</v>
      </c>
      <c r="S231" s="1023">
        <v>0</v>
      </c>
      <c r="T231" s="222">
        <v>1069500</v>
      </c>
      <c r="U231" s="221" t="s">
        <v>22</v>
      </c>
      <c r="V231" s="1029">
        <v>43446</v>
      </c>
    </row>
    <row r="232" spans="1:22" ht="30" customHeight="1">
      <c r="A232" s="126" t="s">
        <v>1272</v>
      </c>
      <c r="B232" s="126" t="s">
        <v>1273</v>
      </c>
      <c r="C232" s="126" t="s">
        <v>1274</v>
      </c>
      <c r="D232" s="270" t="s">
        <v>1275</v>
      </c>
      <c r="E232" s="1031" t="s">
        <v>224</v>
      </c>
      <c r="F232" s="1031" t="s">
        <v>46</v>
      </c>
      <c r="G232" s="1024" t="s">
        <v>47</v>
      </c>
      <c r="H232" s="1030" t="s">
        <v>314</v>
      </c>
      <c r="I232" s="1046" t="s">
        <v>1237</v>
      </c>
      <c r="J232" s="1026" t="s">
        <v>105</v>
      </c>
      <c r="K232" s="421">
        <v>2</v>
      </c>
      <c r="L232" s="221" t="s">
        <v>22</v>
      </c>
      <c r="M232" s="221" t="s">
        <v>22</v>
      </c>
      <c r="N232" s="221" t="s">
        <v>22</v>
      </c>
      <c r="O232" s="221" t="s">
        <v>22</v>
      </c>
      <c r="P232" s="1027" t="s">
        <v>193</v>
      </c>
      <c r="Q232" s="1023">
        <v>0</v>
      </c>
      <c r="R232" s="1028">
        <v>0</v>
      </c>
      <c r="S232" s="1023">
        <v>0</v>
      </c>
      <c r="T232" s="222">
        <v>608649.04</v>
      </c>
      <c r="U232" s="221" t="s">
        <v>22</v>
      </c>
      <c r="V232" s="1029">
        <v>43452</v>
      </c>
    </row>
    <row r="233" spans="1:22" ht="66.75" customHeight="1">
      <c r="A233" s="1118" t="s">
        <v>1276</v>
      </c>
      <c r="B233" s="1118" t="s">
        <v>1277</v>
      </c>
      <c r="C233" s="1118" t="s">
        <v>1278</v>
      </c>
      <c r="D233" s="1120" t="s">
        <v>1279</v>
      </c>
      <c r="E233" s="1108" t="s">
        <v>224</v>
      </c>
      <c r="F233" s="1108" t="s">
        <v>46</v>
      </c>
      <c r="G233" s="1108" t="s">
        <v>47</v>
      </c>
      <c r="H233" s="1048" t="s">
        <v>1297</v>
      </c>
      <c r="I233" s="1110" t="s">
        <v>1237</v>
      </c>
      <c r="J233" s="1122" t="s">
        <v>38</v>
      </c>
      <c r="K233" s="674" t="s">
        <v>1280</v>
      </c>
      <c r="L233" s="221">
        <v>57370.72</v>
      </c>
      <c r="M233" s="263">
        <v>71638.99</v>
      </c>
      <c r="N233" s="265">
        <f>M227-L227</f>
        <v>3302.960000000001</v>
      </c>
      <c r="O233" s="254">
        <f t="shared" si="24"/>
        <v>0.046105619300327944</v>
      </c>
      <c r="P233" s="1112" t="s">
        <v>193</v>
      </c>
      <c r="Q233" s="1114">
        <v>0</v>
      </c>
      <c r="R233" s="1116">
        <v>0</v>
      </c>
      <c r="S233" s="1114">
        <v>0</v>
      </c>
      <c r="T233" s="222">
        <v>61731.49</v>
      </c>
      <c r="U233" s="65">
        <f>(T233-L233)/T233*100%</f>
        <v>0.07064093220494105</v>
      </c>
      <c r="V233" s="1106">
        <v>43453</v>
      </c>
    </row>
    <row r="234" spans="1:22" ht="30" customHeight="1">
      <c r="A234" s="1119"/>
      <c r="B234" s="1119"/>
      <c r="C234" s="1119"/>
      <c r="D234" s="1121"/>
      <c r="E234" s="1109"/>
      <c r="F234" s="1109"/>
      <c r="G234" s="1109"/>
      <c r="H234" s="1032" t="s">
        <v>314</v>
      </c>
      <c r="I234" s="1111"/>
      <c r="J234" s="1123"/>
      <c r="K234" s="421">
        <v>16</v>
      </c>
      <c r="L234" s="221" t="s">
        <v>22</v>
      </c>
      <c r="M234" s="221" t="s">
        <v>22</v>
      </c>
      <c r="N234" s="221" t="s">
        <v>22</v>
      </c>
      <c r="O234" s="221" t="s">
        <v>22</v>
      </c>
      <c r="P234" s="1113"/>
      <c r="Q234" s="1115"/>
      <c r="R234" s="1117"/>
      <c r="S234" s="1115"/>
      <c r="T234" s="221" t="s">
        <v>22</v>
      </c>
      <c r="U234" s="221" t="s">
        <v>22</v>
      </c>
      <c r="V234" s="1107"/>
    </row>
    <row r="235" spans="1:22" ht="30" customHeight="1">
      <c r="A235" s="972"/>
      <c r="B235" s="972"/>
      <c r="C235" s="972"/>
      <c r="D235" s="270"/>
      <c r="E235" s="270"/>
      <c r="F235" s="270"/>
      <c r="G235" s="704"/>
      <c r="H235" s="289"/>
      <c r="I235" s="705"/>
      <c r="J235" s="705"/>
      <c r="K235" s="421"/>
      <c r="L235" s="221"/>
      <c r="M235" s="263"/>
      <c r="N235" s="265"/>
      <c r="O235" s="254"/>
      <c r="P235" s="706"/>
      <c r="Q235" s="703"/>
      <c r="R235" s="707"/>
      <c r="S235" s="703"/>
      <c r="T235" s="222"/>
      <c r="U235" s="65"/>
      <c r="V235" s="709"/>
    </row>
    <row r="236" spans="1:22" ht="30" customHeight="1" thickBot="1">
      <c r="A236" s="1148" t="s">
        <v>5</v>
      </c>
      <c r="B236" s="1149"/>
      <c r="C236" s="1149"/>
      <c r="D236" s="1149"/>
      <c r="E236" s="1149"/>
      <c r="F236" s="1149"/>
      <c r="G236" s="1149"/>
      <c r="H236" s="1149"/>
      <c r="I236" s="1149"/>
      <c r="J236" s="1150"/>
      <c r="K236" s="239">
        <v>55</v>
      </c>
      <c r="L236" s="1004">
        <f>SUM(L8:L235)</f>
        <v>17715842.43</v>
      </c>
      <c r="M236" s="1005">
        <f>SUM(M8:M235)</f>
        <v>22690746.129999995</v>
      </c>
      <c r="N236" s="1004">
        <f>(M236-L236)</f>
        <v>4974903.6999999955</v>
      </c>
      <c r="O236" s="240">
        <f>N236/M236*100%</f>
        <v>0.21924813188150533</v>
      </c>
      <c r="P236" s="241">
        <v>1028</v>
      </c>
      <c r="Q236" s="242">
        <v>3</v>
      </c>
      <c r="R236" s="242">
        <v>2</v>
      </c>
      <c r="S236" s="242">
        <v>3</v>
      </c>
      <c r="T236" s="1018">
        <f>SUM(T12:T23)</f>
        <v>207046.74</v>
      </c>
      <c r="U236" s="243"/>
      <c r="V236" s="244"/>
    </row>
    <row r="237" spans="1:22" ht="30" customHeight="1" thickBot="1">
      <c r="A237" s="1148" t="s">
        <v>21</v>
      </c>
      <c r="B237" s="1149"/>
      <c r="C237" s="1149"/>
      <c r="D237" s="1149"/>
      <c r="E237" s="1149"/>
      <c r="F237" s="1149"/>
      <c r="G237" s="1149"/>
      <c r="H237" s="1149"/>
      <c r="I237" s="1149"/>
      <c r="J237" s="1149"/>
      <c r="K237" s="1149"/>
      <c r="L237" s="1146">
        <f>M236-L236</f>
        <v>4974903.6999999955</v>
      </c>
      <c r="M237" s="1147"/>
      <c r="N237" s="1148" t="s">
        <v>27</v>
      </c>
      <c r="O237" s="1150"/>
      <c r="P237" s="182">
        <f>P236/49</f>
        <v>20.979591836734695</v>
      </c>
      <c r="Q237" s="183">
        <f>Q236/K236</f>
        <v>0.05454545454545454</v>
      </c>
      <c r="R237" s="183">
        <f>R236/K236</f>
        <v>0.03636363636363636</v>
      </c>
      <c r="S237" s="184">
        <f>S236/K236</f>
        <v>0.05454545454545454</v>
      </c>
      <c r="T237" s="112"/>
      <c r="U237" s="99"/>
      <c r="V237" s="113"/>
    </row>
    <row r="238" spans="1:22" ht="30" customHeight="1" thickBot="1">
      <c r="A238" s="1141" t="s">
        <v>20</v>
      </c>
      <c r="B238" s="1142"/>
      <c r="C238" s="1142"/>
      <c r="D238" s="1142"/>
      <c r="E238" s="1142"/>
      <c r="F238" s="1142"/>
      <c r="G238" s="1142"/>
      <c r="H238" s="1142"/>
      <c r="I238" s="1142"/>
      <c r="J238" s="1142"/>
      <c r="K238" s="1143"/>
      <c r="L238" s="1144">
        <f>N236/M236*100%</f>
        <v>0.21924813188150533</v>
      </c>
      <c r="M238" s="1145"/>
      <c r="N238" s="114"/>
      <c r="O238" s="86"/>
      <c r="P238" s="115"/>
      <c r="Q238" s="114"/>
      <c r="R238" s="86"/>
      <c r="S238" s="86"/>
      <c r="T238" s="112"/>
      <c r="U238" s="112"/>
      <c r="V238" s="116"/>
    </row>
    <row r="239" ht="30" customHeight="1">
      <c r="V239" s="117"/>
    </row>
    <row r="240" spans="1:22" ht="30" customHeight="1">
      <c r="A240" s="173" t="s">
        <v>80</v>
      </c>
      <c r="B240" s="79"/>
      <c r="C240" s="35"/>
      <c r="D240" s="35"/>
      <c r="E240" s="6"/>
      <c r="F240" s="6"/>
      <c r="V240" s="117"/>
    </row>
    <row r="241" spans="1:6" ht="30" customHeight="1">
      <c r="A241" s="173" t="s">
        <v>81</v>
      </c>
      <c r="B241" s="79"/>
      <c r="C241" s="35"/>
      <c r="D241" s="35"/>
      <c r="E241" s="6"/>
      <c r="F241" s="1"/>
    </row>
    <row r="242" spans="1:6" ht="30" customHeight="1">
      <c r="A242" s="173" t="s">
        <v>82</v>
      </c>
      <c r="B242" s="79"/>
      <c r="C242" s="35"/>
      <c r="D242" s="35"/>
      <c r="E242" s="8"/>
      <c r="F242" s="8"/>
    </row>
    <row r="243" spans="1:6" ht="30" customHeight="1">
      <c r="A243" s="173" t="s">
        <v>83</v>
      </c>
      <c r="B243" s="79"/>
      <c r="C243" s="35"/>
      <c r="D243" s="35"/>
      <c r="E243" s="8"/>
      <c r="F243" s="8"/>
    </row>
    <row r="244" spans="1:6" ht="30" customHeight="1">
      <c r="A244" s="173" t="s">
        <v>84</v>
      </c>
      <c r="B244" s="79"/>
      <c r="C244" s="35"/>
      <c r="D244" s="35"/>
      <c r="E244" s="8"/>
      <c r="F244" s="8"/>
    </row>
    <row r="245" spans="1:6" ht="30" customHeight="1">
      <c r="A245" s="173" t="s">
        <v>85</v>
      </c>
      <c r="B245" s="79"/>
      <c r="C245" s="35"/>
      <c r="D245" s="35"/>
      <c r="E245" s="1"/>
      <c r="F245" s="9"/>
    </row>
    <row r="246" spans="1:6" ht="30" customHeight="1">
      <c r="A246" s="173" t="s">
        <v>86</v>
      </c>
      <c r="B246" s="79"/>
      <c r="C246" s="35"/>
      <c r="D246" s="35"/>
      <c r="E246" s="1"/>
      <c r="F246" s="1"/>
    </row>
    <row r="247" spans="1:6" ht="30" customHeight="1">
      <c r="A247" s="173" t="s">
        <v>87</v>
      </c>
      <c r="B247" s="79"/>
      <c r="C247" s="35"/>
      <c r="D247" s="35"/>
      <c r="E247" s="1"/>
      <c r="F247" s="1"/>
    </row>
    <row r="248" spans="1:6" ht="30" customHeight="1">
      <c r="A248" s="173"/>
      <c r="B248" s="79"/>
      <c r="C248" s="35"/>
      <c r="D248" s="35"/>
      <c r="E248" s="1"/>
      <c r="F248" s="1"/>
    </row>
    <row r="249" spans="1:22" ht="30" customHeight="1">
      <c r="A249" s="174" t="s">
        <v>88</v>
      </c>
      <c r="B249" s="79"/>
      <c r="C249" s="35"/>
      <c r="D249" s="35"/>
      <c r="E249" s="1"/>
      <c r="F249" s="1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</row>
  </sheetData>
  <sheetProtection/>
  <mergeCells count="434">
    <mergeCell ref="S221:S224"/>
    <mergeCell ref="G221:G224"/>
    <mergeCell ref="I221:I224"/>
    <mergeCell ref="J221:J224"/>
    <mergeCell ref="P221:P224"/>
    <mergeCell ref="Q221:Q224"/>
    <mergeCell ref="R221:R224"/>
    <mergeCell ref="A221:A224"/>
    <mergeCell ref="B221:B224"/>
    <mergeCell ref="C221:C224"/>
    <mergeCell ref="D221:D224"/>
    <mergeCell ref="E221:E224"/>
    <mergeCell ref="F221:F224"/>
    <mergeCell ref="S154:S159"/>
    <mergeCell ref="V154:V159"/>
    <mergeCell ref="G154:G159"/>
    <mergeCell ref="I154:I159"/>
    <mergeCell ref="J154:J159"/>
    <mergeCell ref="P154:P159"/>
    <mergeCell ref="Q154:Q159"/>
    <mergeCell ref="R154:R159"/>
    <mergeCell ref="A154:A159"/>
    <mergeCell ref="B154:B159"/>
    <mergeCell ref="C154:C159"/>
    <mergeCell ref="D154:D159"/>
    <mergeCell ref="E154:E159"/>
    <mergeCell ref="F154:F159"/>
    <mergeCell ref="V132:V136"/>
    <mergeCell ref="Q132:Q136"/>
    <mergeCell ref="R132:R136"/>
    <mergeCell ref="S132:S136"/>
    <mergeCell ref="P132:P136"/>
    <mergeCell ref="G132:G136"/>
    <mergeCell ref="I132:I136"/>
    <mergeCell ref="J132:J136"/>
    <mergeCell ref="A132:A136"/>
    <mergeCell ref="B132:B136"/>
    <mergeCell ref="C132:C136"/>
    <mergeCell ref="D132:D136"/>
    <mergeCell ref="E132:E136"/>
    <mergeCell ref="F132:F136"/>
    <mergeCell ref="V147:V152"/>
    <mergeCell ref="G147:G152"/>
    <mergeCell ref="I147:I152"/>
    <mergeCell ref="J147:J152"/>
    <mergeCell ref="S147:S152"/>
    <mergeCell ref="R147:R152"/>
    <mergeCell ref="Q147:Q152"/>
    <mergeCell ref="P147:P152"/>
    <mergeCell ref="A147:A152"/>
    <mergeCell ref="B147:B152"/>
    <mergeCell ref="C147:C152"/>
    <mergeCell ref="D147:D152"/>
    <mergeCell ref="E147:E152"/>
    <mergeCell ref="F147:F152"/>
    <mergeCell ref="G121:G122"/>
    <mergeCell ref="I121:I122"/>
    <mergeCell ref="J121:J122"/>
    <mergeCell ref="S121:S122"/>
    <mergeCell ref="R121:R122"/>
    <mergeCell ref="Q121:Q122"/>
    <mergeCell ref="P121:P122"/>
    <mergeCell ref="A121:A122"/>
    <mergeCell ref="B121:B122"/>
    <mergeCell ref="C121:C122"/>
    <mergeCell ref="D121:D122"/>
    <mergeCell ref="E121:E122"/>
    <mergeCell ref="F121:F122"/>
    <mergeCell ref="V116:V117"/>
    <mergeCell ref="V128:V130"/>
    <mergeCell ref="J128:J130"/>
    <mergeCell ref="I128:I130"/>
    <mergeCell ref="S128:S130"/>
    <mergeCell ref="R128:R130"/>
    <mergeCell ref="Q128:Q130"/>
    <mergeCell ref="P128:P130"/>
    <mergeCell ref="F128:F130"/>
    <mergeCell ref="E128:E130"/>
    <mergeCell ref="D128:D130"/>
    <mergeCell ref="C128:C130"/>
    <mergeCell ref="B128:B130"/>
    <mergeCell ref="A128:A130"/>
    <mergeCell ref="G128:G130"/>
    <mergeCell ref="G124:G125"/>
    <mergeCell ref="I124:I125"/>
    <mergeCell ref="J124:J125"/>
    <mergeCell ref="S124:S125"/>
    <mergeCell ref="R124:R125"/>
    <mergeCell ref="Q124:Q125"/>
    <mergeCell ref="P124:P125"/>
    <mergeCell ref="D124:D125"/>
    <mergeCell ref="C124:C125"/>
    <mergeCell ref="B124:B125"/>
    <mergeCell ref="A124:A125"/>
    <mergeCell ref="E124:E125"/>
    <mergeCell ref="F124:F125"/>
    <mergeCell ref="S112:S114"/>
    <mergeCell ref="V112:V114"/>
    <mergeCell ref="G112:G114"/>
    <mergeCell ref="I112:I114"/>
    <mergeCell ref="J112:J114"/>
    <mergeCell ref="P112:P114"/>
    <mergeCell ref="Q112:Q114"/>
    <mergeCell ref="R112:R114"/>
    <mergeCell ref="A112:A114"/>
    <mergeCell ref="B112:B114"/>
    <mergeCell ref="C112:C114"/>
    <mergeCell ref="D112:D114"/>
    <mergeCell ref="E112:E114"/>
    <mergeCell ref="F112:F114"/>
    <mergeCell ref="P62:P65"/>
    <mergeCell ref="Q62:Q65"/>
    <mergeCell ref="R62:R65"/>
    <mergeCell ref="S62:S65"/>
    <mergeCell ref="G62:G65"/>
    <mergeCell ref="I62:I65"/>
    <mergeCell ref="J62:J65"/>
    <mergeCell ref="A62:A65"/>
    <mergeCell ref="B62:B65"/>
    <mergeCell ref="C62:C65"/>
    <mergeCell ref="D62:D65"/>
    <mergeCell ref="E62:E65"/>
    <mergeCell ref="F62:F65"/>
    <mergeCell ref="G96:G97"/>
    <mergeCell ref="P96:P97"/>
    <mergeCell ref="Q96:Q97"/>
    <mergeCell ref="R96:R97"/>
    <mergeCell ref="S96:S97"/>
    <mergeCell ref="V96:V97"/>
    <mergeCell ref="A96:A97"/>
    <mergeCell ref="B96:B97"/>
    <mergeCell ref="C96:C97"/>
    <mergeCell ref="D96:D97"/>
    <mergeCell ref="E96:E97"/>
    <mergeCell ref="F96:F97"/>
    <mergeCell ref="A76:A83"/>
    <mergeCell ref="I76:I83"/>
    <mergeCell ref="J76:J83"/>
    <mergeCell ref="P76:P83"/>
    <mergeCell ref="Q76:Q83"/>
    <mergeCell ref="R76:R83"/>
    <mergeCell ref="G76:G83"/>
    <mergeCell ref="S76:S83"/>
    <mergeCell ref="J53:J56"/>
    <mergeCell ref="P53:P56"/>
    <mergeCell ref="Q53:Q56"/>
    <mergeCell ref="R53:R56"/>
    <mergeCell ref="B76:B83"/>
    <mergeCell ref="C76:C83"/>
    <mergeCell ref="D76:D83"/>
    <mergeCell ref="E76:E83"/>
    <mergeCell ref="F76:F83"/>
    <mergeCell ref="V55:V56"/>
    <mergeCell ref="A53:A56"/>
    <mergeCell ref="B53:B56"/>
    <mergeCell ref="C53:C56"/>
    <mergeCell ref="D53:D56"/>
    <mergeCell ref="E53:E56"/>
    <mergeCell ref="F53:F56"/>
    <mergeCell ref="S53:S56"/>
    <mergeCell ref="G53:G56"/>
    <mergeCell ref="I53:I56"/>
    <mergeCell ref="P31:P37"/>
    <mergeCell ref="Q31:Q37"/>
    <mergeCell ref="R31:R37"/>
    <mergeCell ref="S31:S37"/>
    <mergeCell ref="V31:V37"/>
    <mergeCell ref="A1:V1"/>
    <mergeCell ref="A2:V2"/>
    <mergeCell ref="A3:V3"/>
    <mergeCell ref="A4:V4"/>
    <mergeCell ref="G19:G20"/>
    <mergeCell ref="N237:O237"/>
    <mergeCell ref="A237:K237"/>
    <mergeCell ref="A13:A16"/>
    <mergeCell ref="E13:E15"/>
    <mergeCell ref="A19:A20"/>
    <mergeCell ref="B19:B20"/>
    <mergeCell ref="C19:C20"/>
    <mergeCell ref="D19:D20"/>
    <mergeCell ref="E19:E20"/>
    <mergeCell ref="F19:F20"/>
    <mergeCell ref="A238:K238"/>
    <mergeCell ref="L238:M238"/>
    <mergeCell ref="L237:M237"/>
    <mergeCell ref="A236:J236"/>
    <mergeCell ref="F13:F15"/>
    <mergeCell ref="G13:G15"/>
    <mergeCell ref="I13:I15"/>
    <mergeCell ref="D13:D16"/>
    <mergeCell ref="C13:C16"/>
    <mergeCell ref="B13:B16"/>
    <mergeCell ref="I19:I20"/>
    <mergeCell ref="J19:J20"/>
    <mergeCell ref="K19:K20"/>
    <mergeCell ref="P19:P20"/>
    <mergeCell ref="Q19:Q20"/>
    <mergeCell ref="R19:R20"/>
    <mergeCell ref="S19:S20"/>
    <mergeCell ref="Q38:Q42"/>
    <mergeCell ref="R38:R42"/>
    <mergeCell ref="S38:S42"/>
    <mergeCell ref="A38:A42"/>
    <mergeCell ref="E38:E42"/>
    <mergeCell ref="C38:C42"/>
    <mergeCell ref="D38:D42"/>
    <mergeCell ref="B38:B42"/>
    <mergeCell ref="F38:F42"/>
    <mergeCell ref="P13:P15"/>
    <mergeCell ref="Q13:Q15"/>
    <mergeCell ref="R13:R15"/>
    <mergeCell ref="S13:S15"/>
    <mergeCell ref="V13:V15"/>
    <mergeCell ref="G38:G42"/>
    <mergeCell ref="J38:J42"/>
    <mergeCell ref="I38:I42"/>
    <mergeCell ref="V38:V42"/>
    <mergeCell ref="P38:P42"/>
    <mergeCell ref="I31:I37"/>
    <mergeCell ref="J31:J37"/>
    <mergeCell ref="A31:A37"/>
    <mergeCell ref="B31:B37"/>
    <mergeCell ref="C31:C37"/>
    <mergeCell ref="D31:D37"/>
    <mergeCell ref="E31:E37"/>
    <mergeCell ref="F31:F37"/>
    <mergeCell ref="A44:A49"/>
    <mergeCell ref="B44:B49"/>
    <mergeCell ref="C44:C49"/>
    <mergeCell ref="D44:D49"/>
    <mergeCell ref="Q44:Q49"/>
    <mergeCell ref="R44:R49"/>
    <mergeCell ref="D57:D60"/>
    <mergeCell ref="E57:E60"/>
    <mergeCell ref="F57:F60"/>
    <mergeCell ref="S44:S49"/>
    <mergeCell ref="E44:E49"/>
    <mergeCell ref="F44:F49"/>
    <mergeCell ref="G44:G49"/>
    <mergeCell ref="I44:I49"/>
    <mergeCell ref="J44:J49"/>
    <mergeCell ref="P44:P49"/>
    <mergeCell ref="V57:V60"/>
    <mergeCell ref="G57:G60"/>
    <mergeCell ref="J57:J60"/>
    <mergeCell ref="I57:I60"/>
    <mergeCell ref="P57:P60"/>
    <mergeCell ref="Q57:Q60"/>
    <mergeCell ref="R57:R60"/>
    <mergeCell ref="S57:S60"/>
    <mergeCell ref="A69:A72"/>
    <mergeCell ref="B69:B72"/>
    <mergeCell ref="C69:C72"/>
    <mergeCell ref="D69:D72"/>
    <mergeCell ref="E69:E72"/>
    <mergeCell ref="F69:F72"/>
    <mergeCell ref="A57:A60"/>
    <mergeCell ref="B57:B60"/>
    <mergeCell ref="C57:C60"/>
    <mergeCell ref="G98:G102"/>
    <mergeCell ref="H53:H54"/>
    <mergeCell ref="S69:S72"/>
    <mergeCell ref="A98:A102"/>
    <mergeCell ref="B98:B102"/>
    <mergeCell ref="C98:C102"/>
    <mergeCell ref="D98:D102"/>
    <mergeCell ref="V69:V72"/>
    <mergeCell ref="G69:G72"/>
    <mergeCell ref="I69:I72"/>
    <mergeCell ref="J69:J72"/>
    <mergeCell ref="P69:P72"/>
    <mergeCell ref="Q69:Q72"/>
    <mergeCell ref="R69:R72"/>
    <mergeCell ref="E98:E102"/>
    <mergeCell ref="F98:F102"/>
    <mergeCell ref="J98:J102"/>
    <mergeCell ref="I98:I102"/>
    <mergeCell ref="V98:V102"/>
    <mergeCell ref="P98:P102"/>
    <mergeCell ref="Q98:Q102"/>
    <mergeCell ref="R98:R102"/>
    <mergeCell ref="S98:S102"/>
    <mergeCell ref="A116:A117"/>
    <mergeCell ref="B116:B117"/>
    <mergeCell ref="C116:C117"/>
    <mergeCell ref="D116:D117"/>
    <mergeCell ref="E116:E117"/>
    <mergeCell ref="F116:F117"/>
    <mergeCell ref="G116:G117"/>
    <mergeCell ref="I116:I117"/>
    <mergeCell ref="P116:P117"/>
    <mergeCell ref="Q116:Q117"/>
    <mergeCell ref="R116:R117"/>
    <mergeCell ref="S116:S117"/>
    <mergeCell ref="A137:A140"/>
    <mergeCell ref="B137:B140"/>
    <mergeCell ref="C137:C140"/>
    <mergeCell ref="D137:D140"/>
    <mergeCell ref="E137:E140"/>
    <mergeCell ref="F137:F140"/>
    <mergeCell ref="S137:S140"/>
    <mergeCell ref="V137:V139"/>
    <mergeCell ref="G137:G140"/>
    <mergeCell ref="I137:I140"/>
    <mergeCell ref="J137:J140"/>
    <mergeCell ref="P137:P140"/>
    <mergeCell ref="Q137:Q140"/>
    <mergeCell ref="R137:R140"/>
    <mergeCell ref="Q172:Q176"/>
    <mergeCell ref="R172:R176"/>
    <mergeCell ref="A172:A176"/>
    <mergeCell ref="B172:B176"/>
    <mergeCell ref="C172:C176"/>
    <mergeCell ref="D172:D176"/>
    <mergeCell ref="E172:E176"/>
    <mergeCell ref="F172:F176"/>
    <mergeCell ref="G178:G182"/>
    <mergeCell ref="F178:F182"/>
    <mergeCell ref="B178:B182"/>
    <mergeCell ref="A178:A182"/>
    <mergeCell ref="S172:S176"/>
    <mergeCell ref="V172:V176"/>
    <mergeCell ref="G172:G176"/>
    <mergeCell ref="I172:I176"/>
    <mergeCell ref="J172:J176"/>
    <mergeCell ref="P172:P176"/>
    <mergeCell ref="E178:E182"/>
    <mergeCell ref="D178:D182"/>
    <mergeCell ref="C178:C182"/>
    <mergeCell ref="V178:V180"/>
    <mergeCell ref="I178:I182"/>
    <mergeCell ref="J178:J182"/>
    <mergeCell ref="P178:P182"/>
    <mergeCell ref="Q178:Q182"/>
    <mergeCell ref="R178:R182"/>
    <mergeCell ref="S178:S182"/>
    <mergeCell ref="A164:A170"/>
    <mergeCell ref="B164:B170"/>
    <mergeCell ref="C164:C170"/>
    <mergeCell ref="D164:D170"/>
    <mergeCell ref="E164:E170"/>
    <mergeCell ref="F164:F170"/>
    <mergeCell ref="S164:S170"/>
    <mergeCell ref="V164:V170"/>
    <mergeCell ref="G164:G170"/>
    <mergeCell ref="I164:I170"/>
    <mergeCell ref="J164:J170"/>
    <mergeCell ref="P164:P170"/>
    <mergeCell ref="Q164:Q170"/>
    <mergeCell ref="R164:R170"/>
    <mergeCell ref="A213:A216"/>
    <mergeCell ref="B213:B216"/>
    <mergeCell ref="C213:C216"/>
    <mergeCell ref="D213:D216"/>
    <mergeCell ref="E213:E216"/>
    <mergeCell ref="G213:G216"/>
    <mergeCell ref="F213:F216"/>
    <mergeCell ref="I213:I216"/>
    <mergeCell ref="J213:J216"/>
    <mergeCell ref="P213:P216"/>
    <mergeCell ref="Q213:Q216"/>
    <mergeCell ref="R213:R216"/>
    <mergeCell ref="S213:S216"/>
    <mergeCell ref="G190:G191"/>
    <mergeCell ref="I190:I191"/>
    <mergeCell ref="J190:J191"/>
    <mergeCell ref="P190:P191"/>
    <mergeCell ref="A190:A191"/>
    <mergeCell ref="B190:B191"/>
    <mergeCell ref="C190:C191"/>
    <mergeCell ref="E190:E191"/>
    <mergeCell ref="F190:F191"/>
    <mergeCell ref="A160:A161"/>
    <mergeCell ref="B160:B161"/>
    <mergeCell ref="C160:C161"/>
    <mergeCell ref="D160:D161"/>
    <mergeCell ref="E160:E161"/>
    <mergeCell ref="F160:F161"/>
    <mergeCell ref="S160:S161"/>
    <mergeCell ref="V160:V161"/>
    <mergeCell ref="G160:G161"/>
    <mergeCell ref="I160:I161"/>
    <mergeCell ref="J160:J161"/>
    <mergeCell ref="P160:P161"/>
    <mergeCell ref="Q160:Q161"/>
    <mergeCell ref="R160:R161"/>
    <mergeCell ref="A225:A227"/>
    <mergeCell ref="B225:B227"/>
    <mergeCell ref="C225:C227"/>
    <mergeCell ref="D225:D227"/>
    <mergeCell ref="E225:E227"/>
    <mergeCell ref="F225:F227"/>
    <mergeCell ref="S225:S227"/>
    <mergeCell ref="G225:G227"/>
    <mergeCell ref="I225:I227"/>
    <mergeCell ref="J225:J227"/>
    <mergeCell ref="P225:P227"/>
    <mergeCell ref="Q225:Q227"/>
    <mergeCell ref="R225:R227"/>
    <mergeCell ref="I86:I87"/>
    <mergeCell ref="J86:J87"/>
    <mergeCell ref="A86:A87"/>
    <mergeCell ref="B86:B87"/>
    <mergeCell ref="C86:C87"/>
    <mergeCell ref="D86:D87"/>
    <mergeCell ref="E86:E87"/>
    <mergeCell ref="F86:F87"/>
    <mergeCell ref="A233:A234"/>
    <mergeCell ref="B233:B234"/>
    <mergeCell ref="C233:C234"/>
    <mergeCell ref="D233:D234"/>
    <mergeCell ref="E233:E234"/>
    <mergeCell ref="F233:F234"/>
    <mergeCell ref="S233:S234"/>
    <mergeCell ref="V233:V234"/>
    <mergeCell ref="G233:G234"/>
    <mergeCell ref="I233:I234"/>
    <mergeCell ref="J233:J234"/>
    <mergeCell ref="P233:P234"/>
    <mergeCell ref="Q233:Q234"/>
    <mergeCell ref="R233:R234"/>
    <mergeCell ref="A229:A230"/>
    <mergeCell ref="B229:B230"/>
    <mergeCell ref="C229:C230"/>
    <mergeCell ref="D229:D230"/>
    <mergeCell ref="E229:E230"/>
    <mergeCell ref="F229:F230"/>
    <mergeCell ref="V229:V230"/>
    <mergeCell ref="G229:G230"/>
    <mergeCell ref="I229:I230"/>
    <mergeCell ref="P229:P230"/>
    <mergeCell ref="Q229:Q230"/>
    <mergeCell ref="R229:R230"/>
    <mergeCell ref="S229:S230"/>
  </mergeCells>
  <hyperlinks>
    <hyperlink ref="C29" r:id="rId1" tooltip="01194.000.002/2018" display="http://sistemas.mp.rs.gov.br/sga-web/pedidoCompra/pedidoCompra-resumo.xhtml?procedimentoId=01194.000.002%2F2018&amp;viewRetorno=%2Ftarefas%2Findex.xhtml"/>
  </hyperlinks>
  <printOptions horizontalCentered="1"/>
  <pageMargins left="0" right="0" top="0.7874015748031497" bottom="0.5905511811023623" header="0.5118110236220472" footer="0.5118110236220472"/>
  <pageSetup fitToHeight="3" horizontalDpi="600" verticalDpi="600" orientation="landscape" pageOrder="overThenDown" paperSize="9" scale="2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85" zoomScaleNormal="85" zoomScalePageLayoutView="0" workbookViewId="0" topLeftCell="H1">
      <pane ySplit="6" topLeftCell="A115" activePane="bottomLeft" state="frozen"/>
      <selection pane="topLeft" activeCell="A1" sqref="A1:O11"/>
      <selection pane="bottomLeft" activeCell="L119" sqref="L119"/>
    </sheetView>
  </sheetViews>
  <sheetFormatPr defaultColWidth="9.140625" defaultRowHeight="33" customHeight="1"/>
  <cols>
    <col min="1" max="1" width="12.421875" style="66" customWidth="1"/>
    <col min="2" max="2" width="14.8515625" style="55" bestFit="1" customWidth="1"/>
    <col min="3" max="3" width="23.8515625" style="55" customWidth="1"/>
    <col min="4" max="4" width="99.57421875" style="55" bestFit="1" customWidth="1"/>
    <col min="5" max="5" width="15.140625" style="55" customWidth="1"/>
    <col min="6" max="6" width="22.28125" style="55" bestFit="1" customWidth="1"/>
    <col min="7" max="7" width="15.57421875" style="55" customWidth="1"/>
    <col min="8" max="8" width="65.7109375" style="55" bestFit="1" customWidth="1"/>
    <col min="9" max="9" width="19.140625" style="55" bestFit="1" customWidth="1"/>
    <col min="10" max="10" width="19.140625" style="55" customWidth="1"/>
    <col min="11" max="11" width="17.57421875" style="55" customWidth="1"/>
    <col min="12" max="12" width="18.57421875" style="55" bestFit="1" customWidth="1"/>
    <col min="13" max="13" width="19.00390625" style="55" bestFit="1" customWidth="1"/>
    <col min="14" max="14" width="22.8515625" style="55" customWidth="1"/>
    <col min="15" max="15" width="14.140625" style="66" customWidth="1"/>
    <col min="16" max="16" width="16.8515625" style="55" customWidth="1"/>
    <col min="17" max="17" width="15.421875" style="98" customWidth="1"/>
    <col min="18" max="18" width="12.140625" style="55" customWidth="1"/>
    <col min="19" max="19" width="16.57421875" style="55" bestFit="1" customWidth="1"/>
    <col min="20" max="16384" width="9.140625" style="55" customWidth="1"/>
  </cols>
  <sheetData>
    <row r="1" spans="1:19" ht="33" customHeight="1">
      <c r="A1" s="1052" t="s">
        <v>16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</row>
    <row r="2" spans="1:19" ht="33" customHeight="1">
      <c r="A2" s="1052" t="s">
        <v>17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</row>
    <row r="3" spans="1:19" ht="33" customHeight="1">
      <c r="A3" s="1052" t="s">
        <v>112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</row>
    <row r="4" spans="1:19" ht="33" customHeight="1">
      <c r="A4" s="1052" t="s">
        <v>26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</row>
    <row r="5" spans="3:11" ht="27" customHeight="1" thickBot="1">
      <c r="C5" s="66"/>
      <c r="D5" s="66"/>
      <c r="E5" s="66"/>
      <c r="F5" s="66"/>
      <c r="G5" s="66"/>
      <c r="H5" s="66"/>
      <c r="I5" s="66"/>
      <c r="J5" s="66"/>
      <c r="K5" s="66"/>
    </row>
    <row r="6" spans="1:19" ht="57">
      <c r="A6" s="139" t="s">
        <v>32</v>
      </c>
      <c r="B6" s="140" t="s">
        <v>45</v>
      </c>
      <c r="C6" s="141" t="s">
        <v>44</v>
      </c>
      <c r="D6" s="141" t="s">
        <v>1</v>
      </c>
      <c r="E6" s="141" t="s">
        <v>41</v>
      </c>
      <c r="F6" s="141" t="s">
        <v>42</v>
      </c>
      <c r="G6" s="141" t="s">
        <v>43</v>
      </c>
      <c r="H6" s="141" t="s">
        <v>104</v>
      </c>
      <c r="I6" s="81" t="s">
        <v>2</v>
      </c>
      <c r="J6" s="82" t="s">
        <v>36</v>
      </c>
      <c r="K6" s="82" t="s">
        <v>15</v>
      </c>
      <c r="L6" s="83" t="s">
        <v>30</v>
      </c>
      <c r="M6" s="83" t="s">
        <v>3</v>
      </c>
      <c r="N6" s="83" t="s">
        <v>0</v>
      </c>
      <c r="O6" s="83" t="s">
        <v>14</v>
      </c>
      <c r="P6" s="83" t="s">
        <v>23</v>
      </c>
      <c r="Q6" s="83" t="s">
        <v>24</v>
      </c>
      <c r="R6" s="83" t="s">
        <v>101</v>
      </c>
      <c r="S6" s="84" t="s">
        <v>34</v>
      </c>
    </row>
    <row r="7" spans="1:19" s="4" customFormat="1" ht="25.5" customHeight="1">
      <c r="A7" s="193" t="s">
        <v>90</v>
      </c>
      <c r="B7" s="193" t="s">
        <v>91</v>
      </c>
      <c r="C7" s="193" t="s">
        <v>92</v>
      </c>
      <c r="D7" s="193" t="s">
        <v>93</v>
      </c>
      <c r="E7" s="193" t="s">
        <v>94</v>
      </c>
      <c r="F7" s="193" t="s">
        <v>95</v>
      </c>
      <c r="G7" s="193" t="s">
        <v>96</v>
      </c>
      <c r="H7" s="193" t="s">
        <v>97</v>
      </c>
      <c r="I7" s="192"/>
      <c r="J7" s="194"/>
      <c r="K7" s="195"/>
      <c r="L7" s="508"/>
      <c r="M7" s="508"/>
      <c r="N7" s="195"/>
      <c r="O7" s="195"/>
      <c r="P7" s="195"/>
      <c r="Q7" s="195"/>
      <c r="R7" s="27"/>
      <c r="S7" s="27"/>
    </row>
    <row r="8" spans="1:19" ht="35.25" customHeight="1">
      <c r="A8" s="126" t="s">
        <v>107</v>
      </c>
      <c r="B8" s="126" t="s">
        <v>131</v>
      </c>
      <c r="C8" s="206" t="s">
        <v>132</v>
      </c>
      <c r="D8" s="96" t="s">
        <v>133</v>
      </c>
      <c r="E8" s="126" t="s">
        <v>48</v>
      </c>
      <c r="F8" s="126" t="s">
        <v>49</v>
      </c>
      <c r="G8" s="126" t="s">
        <v>50</v>
      </c>
      <c r="H8" s="93" t="s">
        <v>134</v>
      </c>
      <c r="I8" s="204" t="s">
        <v>135</v>
      </c>
      <c r="J8" s="204" t="s">
        <v>105</v>
      </c>
      <c r="K8" s="127">
        <v>1</v>
      </c>
      <c r="L8" s="509">
        <v>960</v>
      </c>
      <c r="M8" s="518">
        <v>880</v>
      </c>
      <c r="N8" s="262">
        <v>80</v>
      </c>
      <c r="O8" s="255">
        <f aca="true" t="shared" si="0" ref="O8:O24">N8/M8</f>
        <v>0.09090909090909091</v>
      </c>
      <c r="P8" s="237">
        <v>1800</v>
      </c>
      <c r="Q8" s="131">
        <f aca="true" t="shared" si="1" ref="Q8:Q24">(P8-L8)/P8*100%</f>
        <v>0.4666666666666667</v>
      </c>
      <c r="R8" s="132">
        <v>8</v>
      </c>
      <c r="S8" s="133">
        <v>43126</v>
      </c>
    </row>
    <row r="9" spans="1:19" ht="33" customHeight="1">
      <c r="A9" s="126" t="s">
        <v>113</v>
      </c>
      <c r="B9" s="126" t="s">
        <v>114</v>
      </c>
      <c r="C9" s="206" t="s">
        <v>115</v>
      </c>
      <c r="D9" s="96" t="s">
        <v>116</v>
      </c>
      <c r="E9" s="126" t="s">
        <v>48</v>
      </c>
      <c r="F9" s="126" t="s">
        <v>49</v>
      </c>
      <c r="G9" s="204" t="s">
        <v>50</v>
      </c>
      <c r="H9" s="93" t="s">
        <v>117</v>
      </c>
      <c r="I9" s="982" t="s">
        <v>284</v>
      </c>
      <c r="J9" s="204" t="s">
        <v>38</v>
      </c>
      <c r="K9" s="127">
        <v>1</v>
      </c>
      <c r="L9" s="510">
        <v>1700</v>
      </c>
      <c r="M9" s="518">
        <v>1706.67</v>
      </c>
      <c r="N9" s="262">
        <f aca="true" t="shared" si="2" ref="N9:N24">M9-L9</f>
        <v>6.670000000000073</v>
      </c>
      <c r="O9" s="255">
        <f t="shared" si="0"/>
        <v>0.003908195491805723</v>
      </c>
      <c r="P9" s="262">
        <v>4000</v>
      </c>
      <c r="Q9" s="131">
        <f t="shared" si="1"/>
        <v>0.575</v>
      </c>
      <c r="R9" s="204">
        <v>3</v>
      </c>
      <c r="S9" s="133">
        <v>43122</v>
      </c>
    </row>
    <row r="10" spans="1:19" ht="33" customHeight="1">
      <c r="A10" s="126" t="s">
        <v>122</v>
      </c>
      <c r="B10" s="126" t="s">
        <v>123</v>
      </c>
      <c r="C10" s="206" t="s">
        <v>124</v>
      </c>
      <c r="D10" s="96" t="s">
        <v>125</v>
      </c>
      <c r="E10" s="126" t="s">
        <v>48</v>
      </c>
      <c r="F10" s="126" t="s">
        <v>49</v>
      </c>
      <c r="G10" s="204" t="s">
        <v>50</v>
      </c>
      <c r="H10" s="93" t="s">
        <v>126</v>
      </c>
      <c r="I10" s="982" t="s">
        <v>1256</v>
      </c>
      <c r="J10" s="204" t="s">
        <v>38</v>
      </c>
      <c r="K10" s="127">
        <v>1</v>
      </c>
      <c r="L10" s="510">
        <v>3181.6</v>
      </c>
      <c r="M10" s="518">
        <v>6945.6</v>
      </c>
      <c r="N10" s="262">
        <f t="shared" si="2"/>
        <v>3764.0000000000005</v>
      </c>
      <c r="O10" s="255">
        <f t="shared" si="0"/>
        <v>0.5419258235429625</v>
      </c>
      <c r="P10" s="262">
        <v>6000</v>
      </c>
      <c r="Q10" s="131">
        <f t="shared" si="1"/>
        <v>0.46973333333333334</v>
      </c>
      <c r="R10" s="204">
        <v>2</v>
      </c>
      <c r="S10" s="231">
        <v>43125</v>
      </c>
    </row>
    <row r="11" spans="1:19" ht="33" customHeight="1">
      <c r="A11" s="126" t="s">
        <v>170</v>
      </c>
      <c r="B11" s="126" t="s">
        <v>171</v>
      </c>
      <c r="C11" s="206" t="s">
        <v>172</v>
      </c>
      <c r="D11" s="96" t="s">
        <v>173</v>
      </c>
      <c r="E11" s="126" t="s">
        <v>48</v>
      </c>
      <c r="F11" s="126" t="s">
        <v>49</v>
      </c>
      <c r="G11" s="204" t="s">
        <v>50</v>
      </c>
      <c r="H11" s="93" t="s">
        <v>198</v>
      </c>
      <c r="I11" s="204" t="s">
        <v>135</v>
      </c>
      <c r="J11" s="204" t="s">
        <v>38</v>
      </c>
      <c r="K11" s="127">
        <v>1</v>
      </c>
      <c r="L11" s="509">
        <v>4800</v>
      </c>
      <c r="M11" s="518">
        <v>6917</v>
      </c>
      <c r="N11" s="262">
        <f t="shared" si="2"/>
        <v>2117</v>
      </c>
      <c r="O11" s="255">
        <f t="shared" si="0"/>
        <v>0.30605753939569175</v>
      </c>
      <c r="P11" s="262">
        <v>5580</v>
      </c>
      <c r="Q11" s="131">
        <f t="shared" si="1"/>
        <v>0.13978494623655913</v>
      </c>
      <c r="R11" s="127">
        <v>2</v>
      </c>
      <c r="S11" s="133">
        <v>43166</v>
      </c>
    </row>
    <row r="12" spans="1:19" ht="33" customHeight="1">
      <c r="A12" s="1118" t="s">
        <v>199</v>
      </c>
      <c r="B12" s="1118" t="s">
        <v>200</v>
      </c>
      <c r="C12" s="1160" t="s">
        <v>201</v>
      </c>
      <c r="D12" s="1120" t="s">
        <v>202</v>
      </c>
      <c r="E12" s="126" t="s">
        <v>48</v>
      </c>
      <c r="F12" s="126" t="s">
        <v>49</v>
      </c>
      <c r="G12" s="1122" t="s">
        <v>50</v>
      </c>
      <c r="H12" s="93" t="s">
        <v>126</v>
      </c>
      <c r="I12" s="1122" t="s">
        <v>598</v>
      </c>
      <c r="J12" s="1122" t="s">
        <v>38</v>
      </c>
      <c r="K12" s="127">
        <v>1</v>
      </c>
      <c r="L12" s="1007">
        <v>1200</v>
      </c>
      <c r="M12" s="509">
        <v>1418.92</v>
      </c>
      <c r="N12" s="262">
        <f t="shared" si="2"/>
        <v>218.92000000000007</v>
      </c>
      <c r="O12" s="255">
        <f t="shared" si="0"/>
        <v>0.1542863586389649</v>
      </c>
      <c r="P12" s="237">
        <v>1440.8</v>
      </c>
      <c r="Q12" s="131">
        <f t="shared" si="1"/>
        <v>0.16712937257079397</v>
      </c>
      <c r="R12" s="1122">
        <v>2</v>
      </c>
      <c r="S12" s="1155">
        <v>43167</v>
      </c>
    </row>
    <row r="13" spans="1:19" ht="33" customHeight="1">
      <c r="A13" s="1119"/>
      <c r="B13" s="1119"/>
      <c r="C13" s="1161"/>
      <c r="D13" s="1121"/>
      <c r="E13" s="126"/>
      <c r="F13" s="126"/>
      <c r="G13" s="1123"/>
      <c r="H13" s="93" t="s">
        <v>203</v>
      </c>
      <c r="I13" s="1123"/>
      <c r="J13" s="1123"/>
      <c r="K13" s="982" t="s">
        <v>1255</v>
      </c>
      <c r="L13" s="509">
        <v>1704</v>
      </c>
      <c r="M13" s="518">
        <v>3010.48</v>
      </c>
      <c r="N13" s="262">
        <f t="shared" si="2"/>
        <v>1306.48</v>
      </c>
      <c r="O13" s="255">
        <f t="shared" si="0"/>
        <v>0.43397730594456696</v>
      </c>
      <c r="P13" s="237">
        <v>2352</v>
      </c>
      <c r="Q13" s="131">
        <f t="shared" si="1"/>
        <v>0.2755102040816326</v>
      </c>
      <c r="R13" s="1123"/>
      <c r="S13" s="1156"/>
    </row>
    <row r="14" spans="1:19" ht="33" customHeight="1">
      <c r="A14" s="126" t="s">
        <v>209</v>
      </c>
      <c r="B14" s="126" t="s">
        <v>210</v>
      </c>
      <c r="C14" s="206" t="s">
        <v>211</v>
      </c>
      <c r="D14" s="96" t="s">
        <v>212</v>
      </c>
      <c r="E14" s="126" t="s">
        <v>48</v>
      </c>
      <c r="F14" s="126" t="s">
        <v>49</v>
      </c>
      <c r="G14" s="204" t="s">
        <v>50</v>
      </c>
      <c r="H14" s="93" t="s">
        <v>213</v>
      </c>
      <c r="I14" s="296" t="s">
        <v>1234</v>
      </c>
      <c r="J14" s="204" t="s">
        <v>38</v>
      </c>
      <c r="K14" s="204">
        <v>1</v>
      </c>
      <c r="L14" s="511">
        <v>2212</v>
      </c>
      <c r="M14" s="509">
        <v>3111.5</v>
      </c>
      <c r="N14" s="262">
        <f t="shared" si="2"/>
        <v>899.5</v>
      </c>
      <c r="O14" s="255">
        <f t="shared" si="0"/>
        <v>0.2890888638920135</v>
      </c>
      <c r="P14" s="237">
        <v>3150</v>
      </c>
      <c r="Q14" s="131">
        <f t="shared" si="1"/>
        <v>0.29777777777777775</v>
      </c>
      <c r="R14" s="132">
        <v>3</v>
      </c>
      <c r="S14" s="133">
        <v>43168</v>
      </c>
    </row>
    <row r="15" spans="1:19" ht="33" customHeight="1">
      <c r="A15" s="126" t="s">
        <v>214</v>
      </c>
      <c r="B15" s="126" t="s">
        <v>210</v>
      </c>
      <c r="C15" s="206" t="s">
        <v>217</v>
      </c>
      <c r="D15" s="96" t="s">
        <v>215</v>
      </c>
      <c r="E15" s="126" t="s">
        <v>48</v>
      </c>
      <c r="F15" s="126" t="s">
        <v>49</v>
      </c>
      <c r="G15" s="204" t="s">
        <v>50</v>
      </c>
      <c r="H15" s="93" t="s">
        <v>216</v>
      </c>
      <c r="I15" s="210" t="s">
        <v>1239</v>
      </c>
      <c r="J15" s="204" t="s">
        <v>38</v>
      </c>
      <c r="K15" s="127">
        <v>1</v>
      </c>
      <c r="L15" s="510">
        <v>6450</v>
      </c>
      <c r="M15" s="518">
        <v>6950</v>
      </c>
      <c r="N15" s="262">
        <f t="shared" si="2"/>
        <v>500</v>
      </c>
      <c r="O15" s="255">
        <f t="shared" si="0"/>
        <v>0.07194244604316546</v>
      </c>
      <c r="P15" s="237">
        <v>6890</v>
      </c>
      <c r="Q15" s="131">
        <f t="shared" si="1"/>
        <v>0.06386066763425254</v>
      </c>
      <c r="R15" s="132">
        <v>4</v>
      </c>
      <c r="S15" s="133">
        <v>43172</v>
      </c>
    </row>
    <row r="16" spans="1:19" ht="33" customHeight="1">
      <c r="A16" s="360" t="s">
        <v>226</v>
      </c>
      <c r="B16" s="736" t="s">
        <v>227</v>
      </c>
      <c r="C16" s="740" t="s">
        <v>228</v>
      </c>
      <c r="D16" s="96" t="s">
        <v>229</v>
      </c>
      <c r="E16" s="126" t="s">
        <v>48</v>
      </c>
      <c r="F16" s="126" t="s">
        <v>49</v>
      </c>
      <c r="G16" s="204" t="s">
        <v>50</v>
      </c>
      <c r="H16" s="93" t="s">
        <v>230</v>
      </c>
      <c r="I16" s="210" t="s">
        <v>1257</v>
      </c>
      <c r="J16" s="304" t="s">
        <v>38</v>
      </c>
      <c r="K16" s="204">
        <v>1</v>
      </c>
      <c r="L16" s="509">
        <v>3100</v>
      </c>
      <c r="M16" s="519">
        <v>3525</v>
      </c>
      <c r="N16" s="262">
        <f t="shared" si="2"/>
        <v>425</v>
      </c>
      <c r="O16" s="255">
        <f t="shared" si="0"/>
        <v>0.12056737588652482</v>
      </c>
      <c r="P16" s="267">
        <v>9999.99</v>
      </c>
      <c r="Q16" s="131">
        <f t="shared" si="1"/>
        <v>0.68999968999969</v>
      </c>
      <c r="R16" s="132">
        <v>2</v>
      </c>
      <c r="S16" s="133">
        <v>43174</v>
      </c>
    </row>
    <row r="17" spans="1:19" ht="33" customHeight="1">
      <c r="A17" s="360" t="s">
        <v>265</v>
      </c>
      <c r="B17" s="736" t="s">
        <v>221</v>
      </c>
      <c r="C17" s="740" t="s">
        <v>266</v>
      </c>
      <c r="D17" s="96" t="s">
        <v>267</v>
      </c>
      <c r="E17" s="126" t="s">
        <v>48</v>
      </c>
      <c r="F17" s="126" t="s">
        <v>49</v>
      </c>
      <c r="G17" s="204" t="s">
        <v>50</v>
      </c>
      <c r="H17" s="93" t="s">
        <v>270</v>
      </c>
      <c r="I17" s="979" t="s">
        <v>598</v>
      </c>
      <c r="J17" s="307" t="s">
        <v>38</v>
      </c>
      <c r="K17" s="127">
        <v>1</v>
      </c>
      <c r="L17" s="512">
        <v>3300</v>
      </c>
      <c r="M17" s="519">
        <v>6366</v>
      </c>
      <c r="N17" s="262">
        <f t="shared" si="2"/>
        <v>3066</v>
      </c>
      <c r="O17" s="255">
        <f t="shared" si="0"/>
        <v>0.4816211121583412</v>
      </c>
      <c r="P17" s="237">
        <v>10000</v>
      </c>
      <c r="Q17" s="131">
        <f t="shared" si="1"/>
        <v>0.67</v>
      </c>
      <c r="R17" s="132">
        <v>6</v>
      </c>
      <c r="S17" s="133">
        <v>43180</v>
      </c>
    </row>
    <row r="18" spans="1:19" ht="33" customHeight="1">
      <c r="A18" s="360" t="s">
        <v>220</v>
      </c>
      <c r="B18" s="736" t="s">
        <v>221</v>
      </c>
      <c r="C18" s="740" t="s">
        <v>222</v>
      </c>
      <c r="D18" s="96" t="s">
        <v>223</v>
      </c>
      <c r="E18" s="126" t="s">
        <v>224</v>
      </c>
      <c r="F18" s="126" t="s">
        <v>225</v>
      </c>
      <c r="G18" s="204" t="s">
        <v>50</v>
      </c>
      <c r="H18" s="93" t="s">
        <v>269</v>
      </c>
      <c r="I18" s="210" t="s">
        <v>1257</v>
      </c>
      <c r="J18" s="303" t="s">
        <v>38</v>
      </c>
      <c r="K18" s="127">
        <v>1</v>
      </c>
      <c r="L18" s="222" t="s">
        <v>22</v>
      </c>
      <c r="M18" s="222" t="s">
        <v>22</v>
      </c>
      <c r="N18" s="222" t="s">
        <v>22</v>
      </c>
      <c r="O18" s="222" t="s">
        <v>22</v>
      </c>
      <c r="P18" s="222" t="s">
        <v>22</v>
      </c>
      <c r="Q18" s="222" t="s">
        <v>22</v>
      </c>
      <c r="R18" s="222" t="s">
        <v>22</v>
      </c>
      <c r="S18" s="222" t="s">
        <v>22</v>
      </c>
    </row>
    <row r="19" spans="1:19" ht="33" customHeight="1">
      <c r="A19" s="360" t="s">
        <v>231</v>
      </c>
      <c r="B19" s="736" t="s">
        <v>232</v>
      </c>
      <c r="C19" s="207" t="s">
        <v>233</v>
      </c>
      <c r="D19" s="306" t="s">
        <v>234</v>
      </c>
      <c r="E19" s="126" t="s">
        <v>224</v>
      </c>
      <c r="F19" s="126" t="s">
        <v>225</v>
      </c>
      <c r="G19" s="204" t="s">
        <v>50</v>
      </c>
      <c r="H19" s="93" t="s">
        <v>235</v>
      </c>
      <c r="I19" s="998" t="s">
        <v>1239</v>
      </c>
      <c r="J19" s="305" t="s">
        <v>38</v>
      </c>
      <c r="K19" s="127">
        <v>1</v>
      </c>
      <c r="L19" s="512">
        <v>2502</v>
      </c>
      <c r="M19" s="520">
        <v>2796</v>
      </c>
      <c r="N19" s="262">
        <f t="shared" si="2"/>
        <v>294</v>
      </c>
      <c r="O19" s="255">
        <f t="shared" si="0"/>
        <v>0.10515021459227468</v>
      </c>
      <c r="P19" s="262">
        <v>2568</v>
      </c>
      <c r="Q19" s="131">
        <f t="shared" si="1"/>
        <v>0.02570093457943925</v>
      </c>
      <c r="R19" s="134">
        <v>3</v>
      </c>
      <c r="S19" s="223">
        <v>43175</v>
      </c>
    </row>
    <row r="20" spans="1:19" ht="33" customHeight="1">
      <c r="A20" s="360" t="s">
        <v>276</v>
      </c>
      <c r="B20" s="736" t="s">
        <v>277</v>
      </c>
      <c r="C20" s="207" t="s">
        <v>278</v>
      </c>
      <c r="D20" s="309" t="s">
        <v>279</v>
      </c>
      <c r="E20" s="126" t="s">
        <v>48</v>
      </c>
      <c r="F20" s="126" t="s">
        <v>225</v>
      </c>
      <c r="G20" s="204" t="s">
        <v>50</v>
      </c>
      <c r="H20" s="93" t="s">
        <v>216</v>
      </c>
      <c r="I20" s="998" t="s">
        <v>1239</v>
      </c>
      <c r="J20" s="308" t="s">
        <v>38</v>
      </c>
      <c r="K20" s="127">
        <v>1</v>
      </c>
      <c r="L20" s="513">
        <v>4000</v>
      </c>
      <c r="M20" s="520">
        <v>7775</v>
      </c>
      <c r="N20" s="262">
        <f t="shared" si="2"/>
        <v>3775</v>
      </c>
      <c r="O20" s="255">
        <f t="shared" si="0"/>
        <v>0.4855305466237942</v>
      </c>
      <c r="P20" s="92">
        <v>5005</v>
      </c>
      <c r="Q20" s="131">
        <f t="shared" si="1"/>
        <v>0.2007992007992008</v>
      </c>
      <c r="R20" s="134">
        <v>2</v>
      </c>
      <c r="S20" s="135">
        <v>43188</v>
      </c>
    </row>
    <row r="21" spans="1:19" s="249" customFormat="1" ht="33" customHeight="1">
      <c r="A21" s="361" t="s">
        <v>286</v>
      </c>
      <c r="B21" s="739" t="s">
        <v>287</v>
      </c>
      <c r="C21" s="739" t="s">
        <v>222</v>
      </c>
      <c r="D21" s="260" t="s">
        <v>223</v>
      </c>
      <c r="E21" s="126" t="s">
        <v>48</v>
      </c>
      <c r="F21" s="126" t="s">
        <v>225</v>
      </c>
      <c r="G21" s="204" t="s">
        <v>50</v>
      </c>
      <c r="H21" s="251" t="s">
        <v>269</v>
      </c>
      <c r="I21" s="210" t="s">
        <v>1257</v>
      </c>
      <c r="J21" s="271" t="s">
        <v>38</v>
      </c>
      <c r="K21" s="250">
        <v>1</v>
      </c>
      <c r="L21" s="514" t="s">
        <v>22</v>
      </c>
      <c r="M21" s="514" t="s">
        <v>22</v>
      </c>
      <c r="N21" s="222" t="s">
        <v>22</v>
      </c>
      <c r="O21" s="222" t="s">
        <v>22</v>
      </c>
      <c r="P21" s="222" t="s">
        <v>22</v>
      </c>
      <c r="Q21" s="222" t="s">
        <v>22</v>
      </c>
      <c r="R21" s="222" t="s">
        <v>22</v>
      </c>
      <c r="S21" s="222" t="s">
        <v>22</v>
      </c>
    </row>
    <row r="22" spans="1:19" s="249" customFormat="1" ht="33" customHeight="1">
      <c r="A22" s="361" t="s">
        <v>280</v>
      </c>
      <c r="B22" s="739" t="s">
        <v>281</v>
      </c>
      <c r="C22" s="739" t="s">
        <v>285</v>
      </c>
      <c r="D22" s="260" t="s">
        <v>282</v>
      </c>
      <c r="E22" s="126" t="s">
        <v>48</v>
      </c>
      <c r="F22" s="126" t="s">
        <v>225</v>
      </c>
      <c r="G22" s="204" t="s">
        <v>50</v>
      </c>
      <c r="H22" s="251" t="s">
        <v>283</v>
      </c>
      <c r="I22" s="271" t="s">
        <v>284</v>
      </c>
      <c r="J22" s="271" t="s">
        <v>38</v>
      </c>
      <c r="K22" s="250">
        <v>1</v>
      </c>
      <c r="L22" s="514">
        <v>816</v>
      </c>
      <c r="M22" s="521">
        <v>1570.44</v>
      </c>
      <c r="N22" s="262">
        <f t="shared" si="2"/>
        <v>754.44</v>
      </c>
      <c r="O22" s="255">
        <f t="shared" si="0"/>
        <v>0.48040039734087264</v>
      </c>
      <c r="P22" s="247">
        <v>840</v>
      </c>
      <c r="Q22" s="131">
        <f t="shared" si="1"/>
        <v>0.02857142857142857</v>
      </c>
      <c r="R22" s="238">
        <v>2</v>
      </c>
      <c r="S22" s="248">
        <v>43193</v>
      </c>
    </row>
    <row r="23" spans="1:19" s="249" customFormat="1" ht="33" customHeight="1">
      <c r="A23" s="361" t="s">
        <v>315</v>
      </c>
      <c r="B23" s="739" t="s">
        <v>287</v>
      </c>
      <c r="C23" s="739" t="s">
        <v>316</v>
      </c>
      <c r="D23" s="260" t="s">
        <v>317</v>
      </c>
      <c r="E23" s="126" t="s">
        <v>48</v>
      </c>
      <c r="F23" s="126" t="s">
        <v>225</v>
      </c>
      <c r="G23" s="204" t="s">
        <v>50</v>
      </c>
      <c r="H23" s="251" t="s">
        <v>117</v>
      </c>
      <c r="I23" s="210" t="s">
        <v>1257</v>
      </c>
      <c r="J23" s="271" t="s">
        <v>38</v>
      </c>
      <c r="K23" s="250">
        <v>2</v>
      </c>
      <c r="L23" s="514">
        <v>2100</v>
      </c>
      <c r="M23" s="521">
        <v>2848.13</v>
      </c>
      <c r="N23" s="262">
        <f t="shared" si="2"/>
        <v>748.1300000000001</v>
      </c>
      <c r="O23" s="255">
        <f t="shared" si="0"/>
        <v>0.26267410546569153</v>
      </c>
      <c r="P23" s="247">
        <v>10000</v>
      </c>
      <c r="Q23" s="131">
        <f t="shared" si="1"/>
        <v>0.79</v>
      </c>
      <c r="R23" s="238">
        <v>4</v>
      </c>
      <c r="S23" s="248">
        <v>43196</v>
      </c>
    </row>
    <row r="24" spans="1:19" s="249" customFormat="1" ht="33" customHeight="1">
      <c r="A24" s="361" t="s">
        <v>318</v>
      </c>
      <c r="B24" s="739" t="s">
        <v>287</v>
      </c>
      <c r="C24" s="739" t="s">
        <v>319</v>
      </c>
      <c r="D24" s="260" t="s">
        <v>320</v>
      </c>
      <c r="E24" s="126" t="s">
        <v>48</v>
      </c>
      <c r="F24" s="126" t="s">
        <v>225</v>
      </c>
      <c r="G24" s="204" t="s">
        <v>50</v>
      </c>
      <c r="H24" s="251" t="s">
        <v>321</v>
      </c>
      <c r="I24" s="210" t="s">
        <v>1257</v>
      </c>
      <c r="J24" s="271" t="s">
        <v>38</v>
      </c>
      <c r="K24" s="250">
        <v>1</v>
      </c>
      <c r="L24" s="514">
        <v>1100</v>
      </c>
      <c r="M24" s="521">
        <v>1842.34</v>
      </c>
      <c r="N24" s="266">
        <f t="shared" si="2"/>
        <v>742.3399999999999</v>
      </c>
      <c r="O24" s="256">
        <f t="shared" si="0"/>
        <v>0.4029332262231727</v>
      </c>
      <c r="P24" s="247">
        <v>2440</v>
      </c>
      <c r="Q24" s="131">
        <f t="shared" si="1"/>
        <v>0.5491803278688525</v>
      </c>
      <c r="R24" s="238">
        <v>4</v>
      </c>
      <c r="S24" s="248">
        <v>43199</v>
      </c>
    </row>
    <row r="25" spans="1:19" s="249" customFormat="1" ht="33" customHeight="1">
      <c r="A25" s="361" t="s">
        <v>288</v>
      </c>
      <c r="B25" s="739" t="s">
        <v>287</v>
      </c>
      <c r="C25" s="739" t="s">
        <v>289</v>
      </c>
      <c r="D25" s="260" t="s">
        <v>290</v>
      </c>
      <c r="E25" s="126" t="s">
        <v>48</v>
      </c>
      <c r="F25" s="126" t="s">
        <v>225</v>
      </c>
      <c r="G25" s="204" t="s">
        <v>50</v>
      </c>
      <c r="H25" s="251" t="s">
        <v>291</v>
      </c>
      <c r="I25" s="984" t="s">
        <v>598</v>
      </c>
      <c r="J25" s="271" t="s">
        <v>38</v>
      </c>
      <c r="K25" s="250">
        <v>1</v>
      </c>
      <c r="L25" s="514">
        <v>3640</v>
      </c>
      <c r="M25" s="514">
        <v>4896</v>
      </c>
      <c r="N25" s="262">
        <f>M25-L25</f>
        <v>1256</v>
      </c>
      <c r="O25" s="255">
        <f>N25/M25</f>
        <v>0.2565359477124183</v>
      </c>
      <c r="P25" s="252">
        <v>6000</v>
      </c>
      <c r="Q25" s="131">
        <f>(P25-L25)/P25*100%</f>
        <v>0.3933333333333333</v>
      </c>
      <c r="R25" s="238">
        <v>9</v>
      </c>
      <c r="S25" s="248">
        <v>43194</v>
      </c>
    </row>
    <row r="26" spans="1:19" ht="33" customHeight="1">
      <c r="A26" s="359" t="s">
        <v>322</v>
      </c>
      <c r="B26" s="735" t="s">
        <v>287</v>
      </c>
      <c r="C26" s="739" t="s">
        <v>323</v>
      </c>
      <c r="D26" s="314" t="s">
        <v>324</v>
      </c>
      <c r="E26" s="126" t="s">
        <v>48</v>
      </c>
      <c r="F26" s="126" t="s">
        <v>225</v>
      </c>
      <c r="G26" s="204" t="s">
        <v>50</v>
      </c>
      <c r="H26" s="180" t="s">
        <v>216</v>
      </c>
      <c r="I26" s="998" t="s">
        <v>1239</v>
      </c>
      <c r="J26" s="313" t="s">
        <v>38</v>
      </c>
      <c r="K26" s="208">
        <v>1</v>
      </c>
      <c r="L26" s="515">
        <v>1285</v>
      </c>
      <c r="M26" s="522">
        <v>2805</v>
      </c>
      <c r="N26" s="266">
        <f>M26-L26</f>
        <v>1520</v>
      </c>
      <c r="O26" s="256">
        <f>N26/M26</f>
        <v>0.5418894830659536</v>
      </c>
      <c r="P26" s="222">
        <v>2600</v>
      </c>
      <c r="Q26" s="131">
        <f>(P26-L26)/P26*100%</f>
        <v>0.5057692307692307</v>
      </c>
      <c r="R26" s="204">
        <v>3</v>
      </c>
      <c r="S26" s="133">
        <v>43199</v>
      </c>
    </row>
    <row r="27" spans="1:19" ht="33" customHeight="1">
      <c r="A27" s="359" t="s">
        <v>306</v>
      </c>
      <c r="B27" s="735" t="s">
        <v>307</v>
      </c>
      <c r="C27" s="739" t="s">
        <v>222</v>
      </c>
      <c r="D27" s="312" t="s">
        <v>223</v>
      </c>
      <c r="E27" s="126" t="s">
        <v>224</v>
      </c>
      <c r="F27" s="126" t="s">
        <v>225</v>
      </c>
      <c r="G27" s="271" t="s">
        <v>50</v>
      </c>
      <c r="H27" s="180" t="s">
        <v>434</v>
      </c>
      <c r="I27" s="210" t="s">
        <v>1257</v>
      </c>
      <c r="J27" s="311" t="s">
        <v>105</v>
      </c>
      <c r="K27" s="208">
        <v>1</v>
      </c>
      <c r="L27" s="515" t="s">
        <v>22</v>
      </c>
      <c r="M27" s="515" t="s">
        <v>22</v>
      </c>
      <c r="N27" s="252" t="s">
        <v>22</v>
      </c>
      <c r="O27" s="252" t="s">
        <v>22</v>
      </c>
      <c r="P27" s="252" t="s">
        <v>22</v>
      </c>
      <c r="Q27" s="252" t="s">
        <v>22</v>
      </c>
      <c r="R27" s="1016">
        <v>5</v>
      </c>
      <c r="S27" s="252" t="s">
        <v>22</v>
      </c>
    </row>
    <row r="28" spans="1:19" ht="33" customHeight="1">
      <c r="A28" s="1118" t="s">
        <v>333</v>
      </c>
      <c r="B28" s="1118" t="s">
        <v>334</v>
      </c>
      <c r="C28" s="1160" t="s">
        <v>335</v>
      </c>
      <c r="D28" s="1120" t="s">
        <v>336</v>
      </c>
      <c r="E28" s="126" t="s">
        <v>224</v>
      </c>
      <c r="F28" s="126" t="s">
        <v>225</v>
      </c>
      <c r="G28" s="1163" t="s">
        <v>50</v>
      </c>
      <c r="H28" s="180" t="s">
        <v>337</v>
      </c>
      <c r="I28" s="1122" t="s">
        <v>338</v>
      </c>
      <c r="J28" s="1122" t="s">
        <v>38</v>
      </c>
      <c r="K28" s="321" t="s">
        <v>339</v>
      </c>
      <c r="L28" s="515">
        <v>910</v>
      </c>
      <c r="M28" s="522">
        <v>964.6</v>
      </c>
      <c r="N28" s="266">
        <f>M28-L28</f>
        <v>54.60000000000002</v>
      </c>
      <c r="O28" s="256">
        <f>N28/M28</f>
        <v>0.05660377358490568</v>
      </c>
      <c r="P28" s="222">
        <v>1050</v>
      </c>
      <c r="Q28" s="131">
        <f>(P28-L28)/P28*100%</f>
        <v>0.13333333333333333</v>
      </c>
      <c r="R28" s="321">
        <v>6</v>
      </c>
      <c r="S28" s="322">
        <v>43201</v>
      </c>
    </row>
    <row r="29" spans="1:19" ht="33" customHeight="1">
      <c r="A29" s="1132"/>
      <c r="B29" s="1132"/>
      <c r="C29" s="1162"/>
      <c r="D29" s="1133"/>
      <c r="E29" s="126"/>
      <c r="F29" s="126"/>
      <c r="G29" s="1164"/>
      <c r="H29" s="236" t="s">
        <v>340</v>
      </c>
      <c r="I29" s="1124"/>
      <c r="J29" s="1124"/>
      <c r="K29" s="321" t="s">
        <v>341</v>
      </c>
      <c r="L29" s="515">
        <v>780.45</v>
      </c>
      <c r="M29" s="523">
        <v>1200.1</v>
      </c>
      <c r="N29" s="266">
        <f>M29-L29</f>
        <v>419.64999999999986</v>
      </c>
      <c r="O29" s="256">
        <f>N29/M29</f>
        <v>0.34967919340054987</v>
      </c>
      <c r="P29" s="222">
        <v>1210</v>
      </c>
      <c r="Q29" s="131">
        <f>(P29-L29)/P29*100%</f>
        <v>0.355</v>
      </c>
      <c r="R29" s="321">
        <v>5</v>
      </c>
      <c r="S29" s="272">
        <v>43200</v>
      </c>
    </row>
    <row r="30" spans="1:19" s="249" customFormat="1" ht="33" customHeight="1">
      <c r="A30" s="1132"/>
      <c r="B30" s="1132"/>
      <c r="C30" s="1162"/>
      <c r="D30" s="1133"/>
      <c r="E30" s="126"/>
      <c r="F30" s="126"/>
      <c r="G30" s="1164"/>
      <c r="H30" s="249" t="s">
        <v>344</v>
      </c>
      <c r="I30" s="1124"/>
      <c r="J30" s="1124"/>
      <c r="K30" s="238" t="s">
        <v>345</v>
      </c>
      <c r="L30" s="516">
        <v>835.5</v>
      </c>
      <c r="M30" s="516">
        <v>1053.07</v>
      </c>
      <c r="N30" s="266">
        <f>M30-L30</f>
        <v>217.56999999999994</v>
      </c>
      <c r="O30" s="256">
        <f>N30/M30</f>
        <v>0.20660544883056203</v>
      </c>
      <c r="P30" s="222">
        <v>855.5</v>
      </c>
      <c r="Q30" s="131">
        <f>(P30-L30)/P30*100%</f>
        <v>0.023378141437755698</v>
      </c>
      <c r="R30" s="238">
        <v>5</v>
      </c>
      <c r="S30" s="295">
        <v>43200</v>
      </c>
    </row>
    <row r="31" spans="1:19" ht="33" customHeight="1">
      <c r="A31" s="1132"/>
      <c r="B31" s="1132"/>
      <c r="C31" s="1162"/>
      <c r="D31" s="1133"/>
      <c r="E31" s="126"/>
      <c r="F31" s="126"/>
      <c r="G31" s="1164"/>
      <c r="H31" s="251" t="s">
        <v>342</v>
      </c>
      <c r="I31" s="1124"/>
      <c r="J31" s="1124"/>
      <c r="K31" s="271" t="s">
        <v>343</v>
      </c>
      <c r="L31" s="514">
        <v>1059.63</v>
      </c>
      <c r="M31" s="514">
        <v>1081.47</v>
      </c>
      <c r="N31" s="266">
        <f>M31-L31</f>
        <v>21.839999999999918</v>
      </c>
      <c r="O31" s="256">
        <f>N31/M31</f>
        <v>0.020194734944103784</v>
      </c>
      <c r="P31" s="252">
        <v>1395.8</v>
      </c>
      <c r="Q31" s="131">
        <f>(P31-L31)/P31*100%</f>
        <v>0.24084396045278683</v>
      </c>
      <c r="R31" s="204">
        <v>6</v>
      </c>
      <c r="S31" s="133">
        <v>43201</v>
      </c>
    </row>
    <row r="32" spans="1:19" ht="33" customHeight="1">
      <c r="A32" s="1119"/>
      <c r="B32" s="1119"/>
      <c r="C32" s="1161"/>
      <c r="D32" s="1121"/>
      <c r="E32" s="126"/>
      <c r="F32" s="126"/>
      <c r="G32" s="1165"/>
      <c r="H32" s="180" t="s">
        <v>346</v>
      </c>
      <c r="I32" s="1123"/>
      <c r="J32" s="1123"/>
      <c r="K32" s="321" t="s">
        <v>347</v>
      </c>
      <c r="L32" s="515">
        <v>285</v>
      </c>
      <c r="M32" s="523">
        <v>315</v>
      </c>
      <c r="N32" s="266">
        <f>M32-L32</f>
        <v>30</v>
      </c>
      <c r="O32" s="256">
        <f>N32/M32</f>
        <v>0.09523809523809523</v>
      </c>
      <c r="P32" s="222">
        <v>600</v>
      </c>
      <c r="Q32" s="131">
        <f>(P32-L32)/P32*100%</f>
        <v>0.525</v>
      </c>
      <c r="R32" s="204">
        <v>6</v>
      </c>
      <c r="S32" s="133">
        <v>43201</v>
      </c>
    </row>
    <row r="33" spans="1:19" ht="33" customHeight="1">
      <c r="A33" s="359" t="s">
        <v>330</v>
      </c>
      <c r="B33" s="735" t="s">
        <v>328</v>
      </c>
      <c r="C33" s="739" t="s">
        <v>331</v>
      </c>
      <c r="D33" s="320" t="s">
        <v>332</v>
      </c>
      <c r="E33" s="126" t="s">
        <v>224</v>
      </c>
      <c r="F33" s="126" t="s">
        <v>225</v>
      </c>
      <c r="G33" s="271" t="s">
        <v>50</v>
      </c>
      <c r="H33" s="180" t="s">
        <v>986</v>
      </c>
      <c r="I33" s="210" t="s">
        <v>1257</v>
      </c>
      <c r="J33" s="319" t="s">
        <v>38</v>
      </c>
      <c r="K33" s="209">
        <v>1</v>
      </c>
      <c r="L33" s="515" t="s">
        <v>22</v>
      </c>
      <c r="M33" s="515" t="s">
        <v>22</v>
      </c>
      <c r="N33" s="252" t="s">
        <v>22</v>
      </c>
      <c r="O33" s="252" t="s">
        <v>22</v>
      </c>
      <c r="P33" s="252" t="s">
        <v>22</v>
      </c>
      <c r="Q33" s="252" t="s">
        <v>22</v>
      </c>
      <c r="R33" s="1001">
        <v>7</v>
      </c>
      <c r="S33" s="252" t="s">
        <v>22</v>
      </c>
    </row>
    <row r="34" spans="1:19" ht="33" customHeight="1">
      <c r="A34" s="358" t="s">
        <v>366</v>
      </c>
      <c r="B34" s="738">
        <v>43202</v>
      </c>
      <c r="C34" s="737" t="s">
        <v>368</v>
      </c>
      <c r="D34" s="93" t="s">
        <v>371</v>
      </c>
      <c r="E34" s="126" t="s">
        <v>48</v>
      </c>
      <c r="F34" s="126" t="s">
        <v>49</v>
      </c>
      <c r="G34" s="326" t="s">
        <v>50</v>
      </c>
      <c r="H34" s="93" t="s">
        <v>291</v>
      </c>
      <c r="I34" s="296" t="s">
        <v>1234</v>
      </c>
      <c r="J34" s="204" t="s">
        <v>38</v>
      </c>
      <c r="K34" s="204">
        <v>1</v>
      </c>
      <c r="L34" s="512">
        <v>4837.5</v>
      </c>
      <c r="M34" s="524">
        <v>7078.5</v>
      </c>
      <c r="N34" s="266">
        <f>M34-L34</f>
        <v>2241</v>
      </c>
      <c r="O34" s="256">
        <f>N34/M34</f>
        <v>0.3165924984106802</v>
      </c>
      <c r="P34" s="94">
        <v>5248.5</v>
      </c>
      <c r="Q34" s="131">
        <f>(P34-L34)/P34*100%</f>
        <v>0.07830808802515005</v>
      </c>
      <c r="R34" s="204">
        <v>4</v>
      </c>
      <c r="S34" s="232">
        <v>43202</v>
      </c>
    </row>
    <row r="35" spans="1:19" s="95" customFormat="1" ht="33" customHeight="1">
      <c r="A35" s="204" t="s">
        <v>367</v>
      </c>
      <c r="B35" s="738">
        <v>43203</v>
      </c>
      <c r="C35" s="737" t="s">
        <v>369</v>
      </c>
      <c r="D35" s="93" t="s">
        <v>370</v>
      </c>
      <c r="E35" s="126" t="s">
        <v>48</v>
      </c>
      <c r="F35" s="126" t="s">
        <v>49</v>
      </c>
      <c r="G35" s="326" t="s">
        <v>50</v>
      </c>
      <c r="H35" s="180" t="s">
        <v>372</v>
      </c>
      <c r="I35" s="210" t="s">
        <v>1257</v>
      </c>
      <c r="J35" s="204" t="s">
        <v>38</v>
      </c>
      <c r="K35" s="204">
        <v>2</v>
      </c>
      <c r="L35" s="517">
        <v>6040</v>
      </c>
      <c r="M35" s="512">
        <v>10475.72</v>
      </c>
      <c r="N35" s="266">
        <f>M35-L35</f>
        <v>4435.719999999999</v>
      </c>
      <c r="O35" s="256">
        <f>N35/M35</f>
        <v>0.4234286521594697</v>
      </c>
      <c r="P35" s="92">
        <v>11765.2</v>
      </c>
      <c r="Q35" s="131">
        <f>(P35-L35)/P35*100%</f>
        <v>0.4866215618944005</v>
      </c>
      <c r="R35" s="204">
        <v>5</v>
      </c>
      <c r="S35" s="233">
        <v>43203</v>
      </c>
    </row>
    <row r="36" spans="1:19" s="95" customFormat="1" ht="33" customHeight="1">
      <c r="A36" s="359" t="s">
        <v>352</v>
      </c>
      <c r="B36" s="231">
        <v>43201</v>
      </c>
      <c r="C36" s="739" t="s">
        <v>331</v>
      </c>
      <c r="D36" s="323" t="s">
        <v>332</v>
      </c>
      <c r="E36" s="126" t="s">
        <v>224</v>
      </c>
      <c r="F36" s="126" t="s">
        <v>225</v>
      </c>
      <c r="G36" s="324" t="s">
        <v>50</v>
      </c>
      <c r="H36" s="93" t="s">
        <v>353</v>
      </c>
      <c r="I36" s="210" t="s">
        <v>1257</v>
      </c>
      <c r="J36" s="204" t="s">
        <v>105</v>
      </c>
      <c r="K36" s="204">
        <v>1</v>
      </c>
      <c r="L36" s="517">
        <v>2400</v>
      </c>
      <c r="M36" s="522">
        <v>2526.67</v>
      </c>
      <c r="N36" s="266">
        <f>M36-L36</f>
        <v>126.67000000000007</v>
      </c>
      <c r="O36" s="256">
        <f>N36/M36</f>
        <v>0.05013317924382688</v>
      </c>
      <c r="P36" s="92">
        <v>3500</v>
      </c>
      <c r="Q36" s="131">
        <f>(P36-L36)/P36*100%</f>
        <v>0.3142857142857143</v>
      </c>
      <c r="R36" s="204">
        <v>10</v>
      </c>
      <c r="S36" s="235">
        <v>43203</v>
      </c>
    </row>
    <row r="37" spans="1:19" s="95" customFormat="1" ht="33" customHeight="1">
      <c r="A37" s="204" t="s">
        <v>390</v>
      </c>
      <c r="B37" s="231">
        <v>43207</v>
      </c>
      <c r="C37" s="737" t="s">
        <v>391</v>
      </c>
      <c r="D37" s="93" t="s">
        <v>392</v>
      </c>
      <c r="E37" s="126" t="s">
        <v>48</v>
      </c>
      <c r="F37" s="126" t="s">
        <v>225</v>
      </c>
      <c r="G37" s="335" t="s">
        <v>50</v>
      </c>
      <c r="H37" s="93" t="s">
        <v>393</v>
      </c>
      <c r="I37" s="210" t="s">
        <v>1257</v>
      </c>
      <c r="J37" s="204" t="s">
        <v>38</v>
      </c>
      <c r="K37" s="204">
        <v>2</v>
      </c>
      <c r="L37" s="517">
        <v>7056</v>
      </c>
      <c r="M37" s="522">
        <v>12971.33</v>
      </c>
      <c r="N37" s="266">
        <f>M37-L37</f>
        <v>5915.33</v>
      </c>
      <c r="O37" s="256">
        <f>N37/M37</f>
        <v>0.456031108606442</v>
      </c>
      <c r="P37" s="92">
        <v>15319.68</v>
      </c>
      <c r="Q37" s="131">
        <f>(P37-L37)/P37*100%</f>
        <v>0.539415966913147</v>
      </c>
      <c r="R37" s="204">
        <v>6</v>
      </c>
      <c r="S37" s="235">
        <v>43208</v>
      </c>
    </row>
    <row r="38" spans="1:19" s="95" customFormat="1" ht="33" customHeight="1">
      <c r="A38" s="204" t="s">
        <v>406</v>
      </c>
      <c r="B38" s="231">
        <v>43210</v>
      </c>
      <c r="C38" s="737" t="s">
        <v>407</v>
      </c>
      <c r="D38" s="345" t="s">
        <v>408</v>
      </c>
      <c r="E38" s="126" t="s">
        <v>48</v>
      </c>
      <c r="F38" s="126" t="s">
        <v>225</v>
      </c>
      <c r="G38" s="343" t="s">
        <v>50</v>
      </c>
      <c r="H38" s="93" t="s">
        <v>269</v>
      </c>
      <c r="I38" s="982" t="s">
        <v>284</v>
      </c>
      <c r="J38" s="204" t="s">
        <v>38</v>
      </c>
      <c r="K38" s="210" t="s">
        <v>430</v>
      </c>
      <c r="L38" s="252" t="s">
        <v>22</v>
      </c>
      <c r="M38" s="252" t="s">
        <v>22</v>
      </c>
      <c r="N38" s="252" t="s">
        <v>22</v>
      </c>
      <c r="O38" s="252" t="s">
        <v>22</v>
      </c>
      <c r="P38" s="252" t="s">
        <v>22</v>
      </c>
      <c r="Q38" s="252" t="s">
        <v>22</v>
      </c>
      <c r="R38" s="204">
        <v>7</v>
      </c>
      <c r="S38" s="252" t="s">
        <v>22</v>
      </c>
    </row>
    <row r="39" spans="1:19" s="95" customFormat="1" ht="33" customHeight="1">
      <c r="A39" s="204" t="s">
        <v>428</v>
      </c>
      <c r="B39" s="231">
        <v>43215</v>
      </c>
      <c r="C39" s="737" t="s">
        <v>407</v>
      </c>
      <c r="D39" s="93" t="s">
        <v>429</v>
      </c>
      <c r="E39" s="126" t="s">
        <v>48</v>
      </c>
      <c r="F39" s="126" t="s">
        <v>225</v>
      </c>
      <c r="G39" s="357" t="s">
        <v>50</v>
      </c>
      <c r="H39" s="93" t="s">
        <v>269</v>
      </c>
      <c r="I39" s="982" t="s">
        <v>284</v>
      </c>
      <c r="J39" s="204" t="s">
        <v>105</v>
      </c>
      <c r="K39" s="210" t="s">
        <v>430</v>
      </c>
      <c r="L39" s="252" t="s">
        <v>22</v>
      </c>
      <c r="M39" s="252" t="s">
        <v>22</v>
      </c>
      <c r="N39" s="252" t="s">
        <v>22</v>
      </c>
      <c r="O39" s="252" t="s">
        <v>22</v>
      </c>
      <c r="P39" s="252" t="s">
        <v>22</v>
      </c>
      <c r="Q39" s="252" t="s">
        <v>22</v>
      </c>
      <c r="R39" s="204">
        <v>10</v>
      </c>
      <c r="S39" s="252" t="s">
        <v>22</v>
      </c>
    </row>
    <row r="40" spans="1:19" s="95" customFormat="1" ht="33" customHeight="1">
      <c r="A40" s="204" t="s">
        <v>327</v>
      </c>
      <c r="B40" s="231">
        <v>43220</v>
      </c>
      <c r="C40" s="276" t="s">
        <v>432</v>
      </c>
      <c r="D40" s="93" t="s">
        <v>433</v>
      </c>
      <c r="E40" s="126" t="s">
        <v>48</v>
      </c>
      <c r="F40" s="126" t="s">
        <v>225</v>
      </c>
      <c r="G40" s="358" t="s">
        <v>50</v>
      </c>
      <c r="H40" s="93" t="s">
        <v>308</v>
      </c>
      <c r="I40" s="296" t="s">
        <v>1234</v>
      </c>
      <c r="J40" s="204" t="s">
        <v>38</v>
      </c>
      <c r="K40" s="204">
        <v>1</v>
      </c>
      <c r="L40" s="512" t="s">
        <v>22</v>
      </c>
      <c r="M40" s="252" t="s">
        <v>22</v>
      </c>
      <c r="N40" s="252" t="s">
        <v>22</v>
      </c>
      <c r="O40" s="252" t="s">
        <v>22</v>
      </c>
      <c r="P40" s="94" t="s">
        <v>22</v>
      </c>
      <c r="Q40" s="94" t="s">
        <v>22</v>
      </c>
      <c r="R40" s="1001">
        <v>8</v>
      </c>
      <c r="S40" s="94" t="s">
        <v>22</v>
      </c>
    </row>
    <row r="41" spans="1:19" s="95" customFormat="1" ht="33" customHeight="1">
      <c r="A41" s="204" t="s">
        <v>435</v>
      </c>
      <c r="B41" s="231">
        <v>43220</v>
      </c>
      <c r="C41" s="276" t="s">
        <v>436</v>
      </c>
      <c r="D41" s="93" t="s">
        <v>437</v>
      </c>
      <c r="E41" s="126" t="s">
        <v>48</v>
      </c>
      <c r="F41" s="126" t="s">
        <v>225</v>
      </c>
      <c r="G41" s="362" t="s">
        <v>50</v>
      </c>
      <c r="H41" s="93" t="s">
        <v>216</v>
      </c>
      <c r="I41" s="210" t="s">
        <v>1239</v>
      </c>
      <c r="J41" s="204" t="s">
        <v>38</v>
      </c>
      <c r="K41" s="210" t="s">
        <v>438</v>
      </c>
      <c r="L41" s="512">
        <v>940</v>
      </c>
      <c r="M41" s="517">
        <v>1850</v>
      </c>
      <c r="N41" s="266">
        <f>M41-L41</f>
        <v>910</v>
      </c>
      <c r="O41" s="256">
        <f>N41/M41</f>
        <v>0.4918918918918919</v>
      </c>
      <c r="P41" s="252">
        <v>2250</v>
      </c>
      <c r="Q41" s="131">
        <f>(P41-L41)/P41*100%</f>
        <v>0.5822222222222222</v>
      </c>
      <c r="R41" s="1001">
        <v>3</v>
      </c>
      <c r="S41" s="133">
        <v>43223</v>
      </c>
    </row>
    <row r="42" spans="1:19" s="95" customFormat="1" ht="33" customHeight="1">
      <c r="A42" s="204" t="s">
        <v>419</v>
      </c>
      <c r="B42" s="231">
        <v>43222</v>
      </c>
      <c r="C42" s="276" t="s">
        <v>432</v>
      </c>
      <c r="D42" s="93" t="s">
        <v>433</v>
      </c>
      <c r="E42" s="126" t="s">
        <v>48</v>
      </c>
      <c r="F42" s="126" t="s">
        <v>225</v>
      </c>
      <c r="G42" s="358" t="s">
        <v>50</v>
      </c>
      <c r="H42" s="93" t="s">
        <v>434</v>
      </c>
      <c r="I42" s="296" t="s">
        <v>1234</v>
      </c>
      <c r="J42" s="204" t="s">
        <v>105</v>
      </c>
      <c r="K42" s="204">
        <v>1</v>
      </c>
      <c r="L42" s="512" t="s">
        <v>22</v>
      </c>
      <c r="M42" s="512" t="s">
        <v>22</v>
      </c>
      <c r="N42" s="94" t="s">
        <v>22</v>
      </c>
      <c r="O42" s="94" t="s">
        <v>22</v>
      </c>
      <c r="P42" s="94" t="s">
        <v>22</v>
      </c>
      <c r="Q42" s="94" t="s">
        <v>22</v>
      </c>
      <c r="R42" s="1001">
        <v>7</v>
      </c>
      <c r="S42" s="133" t="s">
        <v>22</v>
      </c>
    </row>
    <row r="43" spans="1:19" s="95" customFormat="1" ht="33" customHeight="1">
      <c r="A43" s="204" t="s">
        <v>386</v>
      </c>
      <c r="B43" s="231">
        <v>43222</v>
      </c>
      <c r="C43" s="276" t="s">
        <v>432</v>
      </c>
      <c r="D43" s="93" t="s">
        <v>433</v>
      </c>
      <c r="E43" s="126" t="s">
        <v>48</v>
      </c>
      <c r="F43" s="126" t="s">
        <v>225</v>
      </c>
      <c r="G43" s="370" t="s">
        <v>50</v>
      </c>
      <c r="H43" s="93" t="s">
        <v>453</v>
      </c>
      <c r="I43" s="296" t="s">
        <v>1234</v>
      </c>
      <c r="J43" s="204" t="s">
        <v>105</v>
      </c>
      <c r="K43" s="204">
        <v>1</v>
      </c>
      <c r="L43" s="512">
        <v>2295</v>
      </c>
      <c r="M43" s="512">
        <v>2299.33</v>
      </c>
      <c r="N43" s="266">
        <f aca="true" t="shared" si="3" ref="N43:N48">M43-L43</f>
        <v>4.329999999999927</v>
      </c>
      <c r="O43" s="256">
        <f aca="true" t="shared" si="4" ref="O43:O48">N43/M43</f>
        <v>0.0018831572675518204</v>
      </c>
      <c r="P43" s="94">
        <v>2945</v>
      </c>
      <c r="Q43" s="131">
        <f aca="true" t="shared" si="5" ref="Q43:Q48">(P43-L43)/P43*100%</f>
        <v>0.22071307300509338</v>
      </c>
      <c r="R43" s="204">
        <v>5</v>
      </c>
      <c r="S43" s="133">
        <v>43228</v>
      </c>
    </row>
    <row r="44" spans="1:19" s="95" customFormat="1" ht="33" customHeight="1">
      <c r="A44" s="204" t="s">
        <v>424</v>
      </c>
      <c r="B44" s="231">
        <v>43245</v>
      </c>
      <c r="C44" s="276" t="s">
        <v>470</v>
      </c>
      <c r="D44" s="93" t="s">
        <v>471</v>
      </c>
      <c r="E44" s="126" t="s">
        <v>224</v>
      </c>
      <c r="F44" s="126" t="s">
        <v>225</v>
      </c>
      <c r="G44" s="381" t="s">
        <v>50</v>
      </c>
      <c r="H44" s="93" t="s">
        <v>472</v>
      </c>
      <c r="I44" s="210" t="s">
        <v>1257</v>
      </c>
      <c r="J44" s="204" t="s">
        <v>38</v>
      </c>
      <c r="K44" s="204">
        <v>1</v>
      </c>
      <c r="L44" s="512">
        <v>2135</v>
      </c>
      <c r="M44" s="512">
        <v>2375.78</v>
      </c>
      <c r="N44" s="266">
        <f t="shared" si="3"/>
        <v>240.7800000000002</v>
      </c>
      <c r="O44" s="256">
        <f t="shared" si="4"/>
        <v>0.10134776789096642</v>
      </c>
      <c r="P44" s="94">
        <v>2575</v>
      </c>
      <c r="Q44" s="131">
        <f t="shared" si="5"/>
        <v>0.170873786407767</v>
      </c>
      <c r="R44" s="204">
        <v>5</v>
      </c>
      <c r="S44" s="133">
        <v>43245</v>
      </c>
    </row>
    <row r="45" spans="1:19" s="95" customFormat="1" ht="33" customHeight="1">
      <c r="A45" s="204" t="s">
        <v>454</v>
      </c>
      <c r="B45" s="231">
        <v>43245</v>
      </c>
      <c r="C45" s="276" t="s">
        <v>1252</v>
      </c>
      <c r="D45" s="93" t="s">
        <v>1253</v>
      </c>
      <c r="E45" s="126" t="s">
        <v>48</v>
      </c>
      <c r="F45" s="126" t="s">
        <v>225</v>
      </c>
      <c r="G45" s="978" t="s">
        <v>50</v>
      </c>
      <c r="H45" s="93" t="s">
        <v>1254</v>
      </c>
      <c r="I45" s="210" t="s">
        <v>1258</v>
      </c>
      <c r="J45" s="982" t="s">
        <v>105</v>
      </c>
      <c r="K45" s="204">
        <v>1</v>
      </c>
      <c r="L45" s="512">
        <v>921.88</v>
      </c>
      <c r="M45" s="512">
        <v>2988.65</v>
      </c>
      <c r="N45" s="266">
        <f t="shared" si="3"/>
        <v>2066.77</v>
      </c>
      <c r="O45" s="256">
        <f t="shared" si="4"/>
        <v>0.6915396583741823</v>
      </c>
      <c r="P45" s="94">
        <v>1274.03</v>
      </c>
      <c r="Q45" s="131">
        <f t="shared" si="5"/>
        <v>0.2764063640573613</v>
      </c>
      <c r="R45" s="204">
        <v>6</v>
      </c>
      <c r="S45" s="133">
        <v>43248</v>
      </c>
    </row>
    <row r="46" spans="1:19" s="95" customFormat="1" ht="33" customHeight="1">
      <c r="A46" s="204" t="s">
        <v>477</v>
      </c>
      <c r="B46" s="231">
        <v>43257</v>
      </c>
      <c r="C46" s="276" t="s">
        <v>483</v>
      </c>
      <c r="D46" s="93" t="s">
        <v>484</v>
      </c>
      <c r="E46" s="126" t="s">
        <v>48</v>
      </c>
      <c r="F46" s="126" t="s">
        <v>485</v>
      </c>
      <c r="G46" s="386" t="s">
        <v>50</v>
      </c>
      <c r="H46" s="93" t="s">
        <v>486</v>
      </c>
      <c r="I46" s="210" t="s">
        <v>1257</v>
      </c>
      <c r="J46" s="204" t="s">
        <v>38</v>
      </c>
      <c r="K46" s="210" t="s">
        <v>438</v>
      </c>
      <c r="L46" s="512">
        <v>10600</v>
      </c>
      <c r="M46" s="512">
        <v>13763.66</v>
      </c>
      <c r="N46" s="266">
        <f t="shared" si="3"/>
        <v>3163.66</v>
      </c>
      <c r="O46" s="256">
        <f t="shared" si="4"/>
        <v>0.22985601213630677</v>
      </c>
      <c r="P46" s="94">
        <v>20000</v>
      </c>
      <c r="Q46" s="131">
        <f t="shared" si="5"/>
        <v>0.47</v>
      </c>
      <c r="R46" s="204">
        <v>6</v>
      </c>
      <c r="S46" s="133">
        <v>43257</v>
      </c>
    </row>
    <row r="47" spans="1:19" s="95" customFormat="1" ht="33" customHeight="1">
      <c r="A47" s="204" t="s">
        <v>439</v>
      </c>
      <c r="B47" s="231">
        <v>43256</v>
      </c>
      <c r="C47" s="276" t="s">
        <v>473</v>
      </c>
      <c r="D47" s="93" t="s">
        <v>474</v>
      </c>
      <c r="E47" s="126" t="s">
        <v>224</v>
      </c>
      <c r="F47" s="126" t="s">
        <v>225</v>
      </c>
      <c r="G47" s="386" t="s">
        <v>50</v>
      </c>
      <c r="H47" s="93" t="s">
        <v>475</v>
      </c>
      <c r="I47" s="204" t="s">
        <v>476</v>
      </c>
      <c r="J47" s="204" t="s">
        <v>38</v>
      </c>
      <c r="K47" s="204">
        <v>1</v>
      </c>
      <c r="L47" s="512">
        <v>1040</v>
      </c>
      <c r="M47" s="512">
        <v>1046.04</v>
      </c>
      <c r="N47" s="266">
        <f t="shared" si="3"/>
        <v>6.039999999999964</v>
      </c>
      <c r="O47" s="256">
        <f t="shared" si="4"/>
        <v>0.005774157775993235</v>
      </c>
      <c r="P47" s="94">
        <v>1120</v>
      </c>
      <c r="Q47" s="131">
        <f t="shared" si="5"/>
        <v>0.07142857142857142</v>
      </c>
      <c r="R47" s="204">
        <v>9</v>
      </c>
      <c r="S47" s="133">
        <v>43256</v>
      </c>
    </row>
    <row r="48" spans="1:19" s="95" customFormat="1" ht="33" customHeight="1">
      <c r="A48" s="204" t="s">
        <v>464</v>
      </c>
      <c r="B48" s="231">
        <v>43272</v>
      </c>
      <c r="C48" s="276" t="s">
        <v>543</v>
      </c>
      <c r="D48" s="93" t="s">
        <v>544</v>
      </c>
      <c r="E48" s="126" t="s">
        <v>224</v>
      </c>
      <c r="F48" s="126" t="s">
        <v>225</v>
      </c>
      <c r="G48" s="420" t="s">
        <v>50</v>
      </c>
      <c r="H48" s="93" t="s">
        <v>545</v>
      </c>
      <c r="I48" s="210" t="s">
        <v>1259</v>
      </c>
      <c r="J48" s="204" t="s">
        <v>38</v>
      </c>
      <c r="K48" s="210" t="s">
        <v>438</v>
      </c>
      <c r="L48" s="512">
        <v>1230</v>
      </c>
      <c r="M48" s="512">
        <v>1516.67</v>
      </c>
      <c r="N48" s="266">
        <f t="shared" si="3"/>
        <v>286.6700000000001</v>
      </c>
      <c r="O48" s="256">
        <f t="shared" si="4"/>
        <v>0.18901277140050246</v>
      </c>
      <c r="P48" s="94">
        <v>3900</v>
      </c>
      <c r="Q48" s="131">
        <f t="shared" si="5"/>
        <v>0.6846153846153846</v>
      </c>
      <c r="R48" s="210">
        <v>17</v>
      </c>
      <c r="S48" s="94">
        <v>43272</v>
      </c>
    </row>
    <row r="49" spans="1:19" s="95" customFormat="1" ht="33" customHeight="1">
      <c r="A49" s="204" t="s">
        <v>492</v>
      </c>
      <c r="B49" s="231">
        <v>43266</v>
      </c>
      <c r="C49" s="276" t="s">
        <v>531</v>
      </c>
      <c r="D49" s="93" t="s">
        <v>532</v>
      </c>
      <c r="E49" s="126" t="s">
        <v>224</v>
      </c>
      <c r="F49" s="126" t="s">
        <v>225</v>
      </c>
      <c r="G49" s="415" t="s">
        <v>50</v>
      </c>
      <c r="H49" s="93" t="s">
        <v>533</v>
      </c>
      <c r="I49" s="210" t="s">
        <v>1257</v>
      </c>
      <c r="J49" s="204" t="s">
        <v>38</v>
      </c>
      <c r="K49" s="204">
        <v>1</v>
      </c>
      <c r="L49" s="517">
        <v>3000</v>
      </c>
      <c r="M49" s="517">
        <v>3120</v>
      </c>
      <c r="N49" s="266">
        <v>120</v>
      </c>
      <c r="O49" s="256">
        <v>0.0385</v>
      </c>
      <c r="P49" s="92">
        <v>5000</v>
      </c>
      <c r="Q49" s="131">
        <v>0.4</v>
      </c>
      <c r="R49" s="204">
        <v>6</v>
      </c>
      <c r="S49" s="133">
        <v>43266</v>
      </c>
    </row>
    <row r="50" spans="1:19" s="95" customFormat="1" ht="33" customHeight="1">
      <c r="A50" s="204" t="s">
        <v>508</v>
      </c>
      <c r="B50" s="231">
        <v>43280</v>
      </c>
      <c r="C50" s="276" t="s">
        <v>559</v>
      </c>
      <c r="D50" s="93" t="s">
        <v>560</v>
      </c>
      <c r="E50" s="126" t="s">
        <v>48</v>
      </c>
      <c r="F50" s="126" t="s">
        <v>225</v>
      </c>
      <c r="G50" s="436" t="s">
        <v>50</v>
      </c>
      <c r="H50" s="93" t="s">
        <v>561</v>
      </c>
      <c r="I50" s="204" t="s">
        <v>562</v>
      </c>
      <c r="J50" s="204" t="s">
        <v>38</v>
      </c>
      <c r="K50" s="204">
        <v>1</v>
      </c>
      <c r="L50" s="517">
        <v>3810</v>
      </c>
      <c r="M50" s="517">
        <v>4501.59</v>
      </c>
      <c r="N50" s="266">
        <f>M50-L50</f>
        <v>691.5900000000001</v>
      </c>
      <c r="O50" s="256">
        <v>0.155</v>
      </c>
      <c r="P50" s="92">
        <v>8550</v>
      </c>
      <c r="Q50" s="131">
        <v>0.4456</v>
      </c>
      <c r="R50" s="204">
        <v>7</v>
      </c>
      <c r="S50" s="133">
        <v>43280</v>
      </c>
    </row>
    <row r="51" spans="1:19" s="95" customFormat="1" ht="33" customHeight="1">
      <c r="A51" s="204" t="s">
        <v>552</v>
      </c>
      <c r="B51" s="231">
        <v>43284</v>
      </c>
      <c r="C51" s="737" t="s">
        <v>571</v>
      </c>
      <c r="D51" s="93" t="s">
        <v>572</v>
      </c>
      <c r="E51" s="126" t="s">
        <v>48</v>
      </c>
      <c r="F51" s="126" t="s">
        <v>225</v>
      </c>
      <c r="G51" s="856" t="s">
        <v>50</v>
      </c>
      <c r="H51" s="93" t="s">
        <v>570</v>
      </c>
      <c r="I51" s="982" t="s">
        <v>284</v>
      </c>
      <c r="J51" s="204" t="s">
        <v>38</v>
      </c>
      <c r="K51" s="1001">
        <v>1</v>
      </c>
      <c r="L51" s="517">
        <v>7000</v>
      </c>
      <c r="M51" s="517">
        <v>7900</v>
      </c>
      <c r="N51" s="443">
        <f>M51-L51</f>
        <v>900</v>
      </c>
      <c r="O51" s="65">
        <v>0.113</v>
      </c>
      <c r="P51" s="92">
        <v>9000</v>
      </c>
      <c r="Q51" s="128">
        <v>0.3333</v>
      </c>
      <c r="R51" s="1001">
        <v>5</v>
      </c>
      <c r="S51" s="133">
        <v>43284</v>
      </c>
    </row>
    <row r="52" spans="1:19" ht="33" customHeight="1">
      <c r="A52" s="204" t="s">
        <v>513</v>
      </c>
      <c r="B52" s="231">
        <v>43292</v>
      </c>
      <c r="C52" s="737" t="s">
        <v>582</v>
      </c>
      <c r="D52" s="93" t="s">
        <v>583</v>
      </c>
      <c r="E52" s="126" t="s">
        <v>48</v>
      </c>
      <c r="F52" s="126" t="s">
        <v>225</v>
      </c>
      <c r="G52" s="856" t="s">
        <v>50</v>
      </c>
      <c r="H52" s="93" t="s">
        <v>584</v>
      </c>
      <c r="I52" s="982" t="s">
        <v>284</v>
      </c>
      <c r="J52" s="204" t="s">
        <v>38</v>
      </c>
      <c r="K52" s="1001">
        <v>1</v>
      </c>
      <c r="L52" s="517">
        <v>1650</v>
      </c>
      <c r="M52" s="517">
        <v>2523.5</v>
      </c>
      <c r="N52" s="443">
        <f>M52-L52</f>
        <v>873.5</v>
      </c>
      <c r="O52" s="65">
        <v>0.345</v>
      </c>
      <c r="P52" s="92">
        <v>4500</v>
      </c>
      <c r="Q52" s="128">
        <v>0.367</v>
      </c>
      <c r="R52" s="1001">
        <v>4</v>
      </c>
      <c r="S52" s="133">
        <v>43292</v>
      </c>
    </row>
    <row r="53" spans="1:19" ht="33" customHeight="1">
      <c r="A53" s="204" t="s">
        <v>468</v>
      </c>
      <c r="B53" s="231">
        <v>43298</v>
      </c>
      <c r="C53" s="737" t="s">
        <v>595</v>
      </c>
      <c r="D53" s="93" t="s">
        <v>596</v>
      </c>
      <c r="E53" s="126" t="s">
        <v>48</v>
      </c>
      <c r="F53" s="126" t="s">
        <v>225</v>
      </c>
      <c r="G53" s="856" t="s">
        <v>50</v>
      </c>
      <c r="H53" s="93" t="s">
        <v>597</v>
      </c>
      <c r="I53" s="969" t="s">
        <v>598</v>
      </c>
      <c r="J53" s="204" t="s">
        <v>599</v>
      </c>
      <c r="K53" s="1001">
        <v>1</v>
      </c>
      <c r="L53" s="517">
        <v>1400</v>
      </c>
      <c r="M53" s="517">
        <v>3118</v>
      </c>
      <c r="N53" s="443">
        <f>M53-L53</f>
        <v>1718</v>
      </c>
      <c r="O53" s="65">
        <v>0.5509</v>
      </c>
      <c r="P53" s="461">
        <v>2000</v>
      </c>
      <c r="Q53" s="216">
        <v>0.3</v>
      </c>
      <c r="R53" s="1001">
        <v>6</v>
      </c>
      <c r="S53" s="133">
        <v>43299</v>
      </c>
    </row>
    <row r="54" spans="1:19" ht="33" customHeight="1">
      <c r="A54" s="506" t="s">
        <v>487</v>
      </c>
      <c r="B54" s="231">
        <v>43305</v>
      </c>
      <c r="C54" s="737" t="s">
        <v>651</v>
      </c>
      <c r="D54" s="93" t="s">
        <v>652</v>
      </c>
      <c r="E54" s="126" t="s">
        <v>48</v>
      </c>
      <c r="F54" s="126" t="s">
        <v>225</v>
      </c>
      <c r="G54" s="856" t="s">
        <v>50</v>
      </c>
      <c r="H54" s="93" t="s">
        <v>653</v>
      </c>
      <c r="I54" s="210" t="s">
        <v>1257</v>
      </c>
      <c r="J54" s="507" t="s">
        <v>599</v>
      </c>
      <c r="K54" s="1001">
        <v>1</v>
      </c>
      <c r="L54" s="517">
        <v>3800</v>
      </c>
      <c r="M54" s="517">
        <v>4600</v>
      </c>
      <c r="N54" s="443">
        <f>M54-L54</f>
        <v>800</v>
      </c>
      <c r="O54" s="65">
        <v>0.1739</v>
      </c>
      <c r="P54" s="461">
        <v>5800</v>
      </c>
      <c r="Q54" s="216">
        <v>0.3448</v>
      </c>
      <c r="R54" s="1001">
        <v>16</v>
      </c>
      <c r="S54" s="133">
        <v>43305</v>
      </c>
    </row>
    <row r="55" spans="1:19" ht="33" customHeight="1">
      <c r="A55" s="491" t="s">
        <v>517</v>
      </c>
      <c r="B55" s="231">
        <v>43305</v>
      </c>
      <c r="C55" s="737" t="s">
        <v>638</v>
      </c>
      <c r="D55" s="93" t="s">
        <v>639</v>
      </c>
      <c r="E55" s="126" t="s">
        <v>48</v>
      </c>
      <c r="F55" s="126" t="s">
        <v>225</v>
      </c>
      <c r="G55" s="856" t="s">
        <v>50</v>
      </c>
      <c r="H55" s="93" t="s">
        <v>434</v>
      </c>
      <c r="I55" s="1001" t="s">
        <v>135</v>
      </c>
      <c r="J55" s="491" t="s">
        <v>38</v>
      </c>
      <c r="K55" s="1001">
        <v>2</v>
      </c>
      <c r="L55" s="252" t="s">
        <v>22</v>
      </c>
      <c r="M55" s="252" t="s">
        <v>22</v>
      </c>
      <c r="N55" s="252" t="s">
        <v>22</v>
      </c>
      <c r="O55" s="252" t="s">
        <v>22</v>
      </c>
      <c r="P55" s="247" t="s">
        <v>22</v>
      </c>
      <c r="Q55" s="247" t="s">
        <v>22</v>
      </c>
      <c r="R55" s="728">
        <v>4</v>
      </c>
      <c r="S55" s="252" t="s">
        <v>22</v>
      </c>
    </row>
    <row r="56" spans="1:19" ht="33" customHeight="1">
      <c r="A56" s="506" t="s">
        <v>527</v>
      </c>
      <c r="B56" s="231">
        <v>43306</v>
      </c>
      <c r="C56" s="737" t="s">
        <v>648</v>
      </c>
      <c r="D56" s="93" t="s">
        <v>649</v>
      </c>
      <c r="E56" s="126" t="s">
        <v>48</v>
      </c>
      <c r="F56" s="126" t="s">
        <v>225</v>
      </c>
      <c r="G56" s="856" t="s">
        <v>50</v>
      </c>
      <c r="H56" s="345" t="s">
        <v>650</v>
      </c>
      <c r="I56" s="1001" t="s">
        <v>135</v>
      </c>
      <c r="J56" s="506" t="s">
        <v>599</v>
      </c>
      <c r="K56" s="1001">
        <v>1</v>
      </c>
      <c r="L56" s="517">
        <v>2955</v>
      </c>
      <c r="M56" s="517">
        <v>3752.52</v>
      </c>
      <c r="N56" s="443">
        <f aca="true" t="shared" si="6" ref="N56:N64">M56-L56</f>
        <v>797.52</v>
      </c>
      <c r="O56" s="65">
        <v>0.2125</v>
      </c>
      <c r="P56" s="461">
        <v>2955</v>
      </c>
      <c r="Q56" s="216">
        <v>0</v>
      </c>
      <c r="R56" s="728">
        <v>7</v>
      </c>
      <c r="S56" s="133">
        <v>43305</v>
      </c>
    </row>
    <row r="57" spans="1:19" ht="33" customHeight="1">
      <c r="A57" s="506" t="s">
        <v>521</v>
      </c>
      <c r="B57" s="231">
        <v>43308</v>
      </c>
      <c r="C57" s="737" t="s">
        <v>669</v>
      </c>
      <c r="D57" s="93" t="s">
        <v>670</v>
      </c>
      <c r="E57" s="126" t="s">
        <v>48</v>
      </c>
      <c r="F57" s="126" t="s">
        <v>225</v>
      </c>
      <c r="G57" s="856" t="s">
        <v>50</v>
      </c>
      <c r="H57" s="93" t="s">
        <v>671</v>
      </c>
      <c r="I57" s="210" t="s">
        <v>1257</v>
      </c>
      <c r="J57" s="534" t="s">
        <v>599</v>
      </c>
      <c r="K57" s="1001">
        <v>1</v>
      </c>
      <c r="L57" s="517">
        <v>3300</v>
      </c>
      <c r="M57" s="517">
        <v>3461.38</v>
      </c>
      <c r="N57" s="443">
        <f t="shared" si="6"/>
        <v>161.3800000000001</v>
      </c>
      <c r="O57" s="65">
        <v>0.0466</v>
      </c>
      <c r="P57" s="461">
        <v>4000</v>
      </c>
      <c r="Q57" s="216">
        <v>0.175</v>
      </c>
      <c r="R57" s="728">
        <v>8</v>
      </c>
      <c r="S57" s="133">
        <v>43308</v>
      </c>
    </row>
    <row r="58" spans="1:19" ht="33" customHeight="1">
      <c r="A58" s="506" t="s">
        <v>540</v>
      </c>
      <c r="B58" s="231">
        <v>43305</v>
      </c>
      <c r="C58" s="737" t="s">
        <v>672</v>
      </c>
      <c r="D58" s="93" t="s">
        <v>673</v>
      </c>
      <c r="E58" s="126" t="s">
        <v>48</v>
      </c>
      <c r="F58" s="126" t="s">
        <v>225</v>
      </c>
      <c r="G58" s="856" t="s">
        <v>50</v>
      </c>
      <c r="H58" s="93" t="s">
        <v>674</v>
      </c>
      <c r="I58" s="969" t="s">
        <v>675</v>
      </c>
      <c r="J58" s="535" t="s">
        <v>676</v>
      </c>
      <c r="K58" s="1001">
        <v>1</v>
      </c>
      <c r="L58" s="517">
        <v>-18.2</v>
      </c>
      <c r="M58" s="517">
        <v>0.01</v>
      </c>
      <c r="N58" s="443">
        <f t="shared" si="6"/>
        <v>18.21</v>
      </c>
      <c r="O58" s="65">
        <v>182</v>
      </c>
      <c r="P58" s="461">
        <v>0.001</v>
      </c>
      <c r="Q58" s="216">
        <v>182</v>
      </c>
      <c r="R58" s="728">
        <v>3</v>
      </c>
      <c r="S58" s="133">
        <v>43305</v>
      </c>
    </row>
    <row r="59" spans="1:19" ht="33" customHeight="1">
      <c r="A59" s="506" t="s">
        <v>546</v>
      </c>
      <c r="B59" s="231">
        <v>43313</v>
      </c>
      <c r="C59" s="276" t="s">
        <v>677</v>
      </c>
      <c r="D59" s="93" t="s">
        <v>732</v>
      </c>
      <c r="E59" s="126" t="s">
        <v>48</v>
      </c>
      <c r="F59" s="126" t="s">
        <v>225</v>
      </c>
      <c r="G59" s="856" t="s">
        <v>50</v>
      </c>
      <c r="H59" s="93" t="s">
        <v>687</v>
      </c>
      <c r="I59" s="982" t="s">
        <v>284</v>
      </c>
      <c r="J59" s="549" t="s">
        <v>599</v>
      </c>
      <c r="K59" s="1001">
        <v>1</v>
      </c>
      <c r="L59" s="517">
        <v>950</v>
      </c>
      <c r="M59" s="517">
        <v>2026.66</v>
      </c>
      <c r="N59" s="443">
        <f t="shared" si="6"/>
        <v>1076.66</v>
      </c>
      <c r="O59" s="65">
        <v>0.47</v>
      </c>
      <c r="P59" s="461">
        <v>1050</v>
      </c>
      <c r="Q59" s="216">
        <v>0.095</v>
      </c>
      <c r="R59" s="728">
        <v>16</v>
      </c>
      <c r="S59" s="133">
        <v>43314</v>
      </c>
    </row>
    <row r="60" spans="1:19" s="85" customFormat="1" ht="33" customHeight="1">
      <c r="A60" s="531" t="s">
        <v>563</v>
      </c>
      <c r="B60" s="231">
        <v>43308</v>
      </c>
      <c r="C60" s="737" t="s">
        <v>638</v>
      </c>
      <c r="D60" s="93" t="s">
        <v>639</v>
      </c>
      <c r="E60" s="126" t="s">
        <v>48</v>
      </c>
      <c r="F60" s="126" t="s">
        <v>225</v>
      </c>
      <c r="G60" s="856" t="s">
        <v>50</v>
      </c>
      <c r="H60" s="93" t="s">
        <v>134</v>
      </c>
      <c r="I60" s="1001" t="s">
        <v>135</v>
      </c>
      <c r="J60" s="531" t="s">
        <v>105</v>
      </c>
      <c r="K60" s="1001">
        <v>2</v>
      </c>
      <c r="L60" s="517">
        <v>3120</v>
      </c>
      <c r="M60" s="517">
        <v>3810</v>
      </c>
      <c r="N60" s="443">
        <f t="shared" si="6"/>
        <v>690</v>
      </c>
      <c r="O60" s="65">
        <v>0.1811</v>
      </c>
      <c r="P60" s="461">
        <v>3600</v>
      </c>
      <c r="Q60" s="216">
        <v>0.1333</v>
      </c>
      <c r="R60" s="728">
        <v>3</v>
      </c>
      <c r="S60" s="133">
        <v>43308</v>
      </c>
    </row>
    <row r="61" spans="1:19" s="85" customFormat="1" ht="33" customHeight="1">
      <c r="A61" s="572" t="s">
        <v>585</v>
      </c>
      <c r="B61" s="231">
        <v>43318</v>
      </c>
      <c r="C61" s="737" t="s">
        <v>731</v>
      </c>
      <c r="D61" s="93" t="s">
        <v>735</v>
      </c>
      <c r="E61" s="126" t="s">
        <v>48</v>
      </c>
      <c r="F61" s="126" t="s">
        <v>225</v>
      </c>
      <c r="G61" s="856" t="s">
        <v>50</v>
      </c>
      <c r="H61" s="93" t="s">
        <v>734</v>
      </c>
      <c r="I61" s="210" t="s">
        <v>1239</v>
      </c>
      <c r="J61" s="572" t="s">
        <v>730</v>
      </c>
      <c r="K61" s="1001">
        <v>1</v>
      </c>
      <c r="L61" s="517">
        <v>1840</v>
      </c>
      <c r="M61" s="517">
        <v>3920</v>
      </c>
      <c r="N61" s="443">
        <f t="shared" si="6"/>
        <v>2080</v>
      </c>
      <c r="O61" s="65">
        <v>0.5306</v>
      </c>
      <c r="P61" s="461">
        <v>4280</v>
      </c>
      <c r="Q61" s="216">
        <v>0.57</v>
      </c>
      <c r="R61" s="728">
        <v>5</v>
      </c>
      <c r="S61" s="133">
        <v>43320</v>
      </c>
    </row>
    <row r="62" spans="1:19" ht="33" customHeight="1">
      <c r="A62" s="572" t="s">
        <v>619</v>
      </c>
      <c r="B62" s="231">
        <v>43320</v>
      </c>
      <c r="C62" s="737" t="s">
        <v>727</v>
      </c>
      <c r="D62" s="93" t="s">
        <v>728</v>
      </c>
      <c r="E62" s="126" t="s">
        <v>48</v>
      </c>
      <c r="F62" s="126" t="s">
        <v>225</v>
      </c>
      <c r="G62" s="856" t="s">
        <v>50</v>
      </c>
      <c r="H62" s="93" t="s">
        <v>729</v>
      </c>
      <c r="I62" s="1001" t="s">
        <v>135</v>
      </c>
      <c r="J62" s="572" t="s">
        <v>730</v>
      </c>
      <c r="K62" s="1001">
        <v>1</v>
      </c>
      <c r="L62" s="517">
        <v>7050</v>
      </c>
      <c r="M62" s="517">
        <v>7088.8</v>
      </c>
      <c r="N62" s="443">
        <f t="shared" si="6"/>
        <v>38.80000000000018</v>
      </c>
      <c r="O62" s="65">
        <v>0.005</v>
      </c>
      <c r="P62" s="461">
        <v>7450</v>
      </c>
      <c r="Q62" s="216">
        <v>0.0485</v>
      </c>
      <c r="R62" s="728">
        <v>3</v>
      </c>
      <c r="S62" s="133">
        <v>43321</v>
      </c>
    </row>
    <row r="63" spans="1:19" ht="33" customHeight="1">
      <c r="A63" s="572" t="s">
        <v>600</v>
      </c>
      <c r="B63" s="231">
        <v>43325</v>
      </c>
      <c r="C63" s="737" t="s">
        <v>777</v>
      </c>
      <c r="D63" s="93" t="s">
        <v>733</v>
      </c>
      <c r="E63" s="126" t="s">
        <v>48</v>
      </c>
      <c r="F63" s="126" t="s">
        <v>225</v>
      </c>
      <c r="G63" s="856" t="s">
        <v>50</v>
      </c>
      <c r="H63" s="93" t="s">
        <v>269</v>
      </c>
      <c r="I63" s="210" t="s">
        <v>1236</v>
      </c>
      <c r="J63" s="608" t="s">
        <v>730</v>
      </c>
      <c r="K63" s="1001">
        <v>1</v>
      </c>
      <c r="L63" s="517">
        <v>0</v>
      </c>
      <c r="M63" s="517">
        <v>0</v>
      </c>
      <c r="N63" s="443">
        <f t="shared" si="6"/>
        <v>0</v>
      </c>
      <c r="O63" s="252">
        <v>0</v>
      </c>
      <c r="P63" s="247">
        <v>0</v>
      </c>
      <c r="Q63" s="247">
        <v>0</v>
      </c>
      <c r="R63" s="728">
        <v>7</v>
      </c>
      <c r="S63" s="133">
        <v>43325</v>
      </c>
    </row>
    <row r="64" spans="1:19" ht="33" customHeight="1">
      <c r="A64" s="572" t="s">
        <v>613</v>
      </c>
      <c r="B64" s="231">
        <v>43326</v>
      </c>
      <c r="C64" s="737" t="s">
        <v>778</v>
      </c>
      <c r="D64" s="93" t="s">
        <v>773</v>
      </c>
      <c r="E64" s="126" t="s">
        <v>48</v>
      </c>
      <c r="F64" s="126" t="s">
        <v>225</v>
      </c>
      <c r="G64" s="856" t="s">
        <v>50</v>
      </c>
      <c r="H64" s="93" t="s">
        <v>783</v>
      </c>
      <c r="I64" s="210" t="s">
        <v>1257</v>
      </c>
      <c r="J64" s="608" t="s">
        <v>730</v>
      </c>
      <c r="K64" s="1001">
        <v>1</v>
      </c>
      <c r="L64" s="517">
        <v>580</v>
      </c>
      <c r="M64" s="517">
        <v>666.76</v>
      </c>
      <c r="N64" s="443">
        <f t="shared" si="6"/>
        <v>86.75999999999999</v>
      </c>
      <c r="O64" s="65">
        <v>0.13</v>
      </c>
      <c r="P64" s="461">
        <v>850</v>
      </c>
      <c r="Q64" s="216">
        <v>0.32</v>
      </c>
      <c r="R64" s="728">
        <v>13</v>
      </c>
      <c r="S64" s="133">
        <v>43332</v>
      </c>
    </row>
    <row r="65" spans="1:19" ht="33" customHeight="1">
      <c r="A65" s="601" t="s">
        <v>634</v>
      </c>
      <c r="B65" s="231">
        <v>43327</v>
      </c>
      <c r="C65" s="737" t="s">
        <v>779</v>
      </c>
      <c r="D65" s="93" t="s">
        <v>774</v>
      </c>
      <c r="E65" s="126" t="s">
        <v>48</v>
      </c>
      <c r="F65" s="126" t="s">
        <v>225</v>
      </c>
      <c r="G65" s="856" t="s">
        <v>50</v>
      </c>
      <c r="H65" s="28" t="s">
        <v>859</v>
      </c>
      <c r="I65" s="1001" t="s">
        <v>562</v>
      </c>
      <c r="J65" s="654" t="s">
        <v>38</v>
      </c>
      <c r="K65" s="1001">
        <v>1</v>
      </c>
      <c r="L65" s="517">
        <v>740</v>
      </c>
      <c r="M65" s="517">
        <v>3342.68</v>
      </c>
      <c r="N65" s="443">
        <f aca="true" t="shared" si="7" ref="N65:N82">M65-L65</f>
        <v>2602.68</v>
      </c>
      <c r="O65" s="65">
        <f>M65/L65/100</f>
        <v>0.04517135135135135</v>
      </c>
      <c r="P65" s="461">
        <v>1200</v>
      </c>
      <c r="Q65" s="216">
        <f>P65/L65/100</f>
        <v>0.016216216216216217</v>
      </c>
      <c r="R65" s="728">
        <v>15</v>
      </c>
      <c r="S65" s="133">
        <v>43343</v>
      </c>
    </row>
    <row r="66" spans="1:19" ht="33" customHeight="1">
      <c r="A66" s="601" t="s">
        <v>640</v>
      </c>
      <c r="B66" s="231">
        <v>43328</v>
      </c>
      <c r="C66" s="737" t="s">
        <v>780</v>
      </c>
      <c r="D66" s="93" t="s">
        <v>775</v>
      </c>
      <c r="E66" s="126" t="s">
        <v>48</v>
      </c>
      <c r="F66" s="126" t="s">
        <v>225</v>
      </c>
      <c r="G66" s="856" t="s">
        <v>50</v>
      </c>
      <c r="H66" s="93" t="s">
        <v>784</v>
      </c>
      <c r="I66" s="982" t="s">
        <v>562</v>
      </c>
      <c r="J66" s="608" t="s">
        <v>730</v>
      </c>
      <c r="K66" s="1001">
        <v>1</v>
      </c>
      <c r="L66" s="517">
        <v>690</v>
      </c>
      <c r="M66" s="517">
        <v>758</v>
      </c>
      <c r="N66" s="443">
        <f t="shared" si="7"/>
        <v>68</v>
      </c>
      <c r="O66" s="65">
        <v>0.0897</v>
      </c>
      <c r="P66" s="461">
        <v>950</v>
      </c>
      <c r="Q66" s="216">
        <v>0.2736</v>
      </c>
      <c r="R66" s="728">
        <v>14</v>
      </c>
      <c r="S66" s="133">
        <v>43332</v>
      </c>
    </row>
    <row r="67" spans="1:19" ht="33" customHeight="1">
      <c r="A67" s="601" t="s">
        <v>605</v>
      </c>
      <c r="B67" s="231">
        <v>43332</v>
      </c>
      <c r="C67" s="276" t="s">
        <v>781</v>
      </c>
      <c r="D67" s="93" t="s">
        <v>776</v>
      </c>
      <c r="E67" s="126" t="s">
        <v>48</v>
      </c>
      <c r="F67" s="126" t="s">
        <v>225</v>
      </c>
      <c r="G67" s="856" t="s">
        <v>50</v>
      </c>
      <c r="H67" s="93" t="s">
        <v>434</v>
      </c>
      <c r="I67" s="210" t="s">
        <v>1257</v>
      </c>
      <c r="J67" s="608" t="s">
        <v>730</v>
      </c>
      <c r="K67" s="656">
        <v>1</v>
      </c>
      <c r="L67" s="517">
        <v>0</v>
      </c>
      <c r="M67" s="262"/>
      <c r="N67" s="252" t="s">
        <v>22</v>
      </c>
      <c r="O67" s="252" t="s">
        <v>22</v>
      </c>
      <c r="P67" s="252" t="s">
        <v>22</v>
      </c>
      <c r="Q67" s="252" t="s">
        <v>22</v>
      </c>
      <c r="R67" s="728">
        <v>10</v>
      </c>
      <c r="S67" s="133">
        <v>43332</v>
      </c>
    </row>
    <row r="68" spans="1:19" ht="33" customHeight="1">
      <c r="A68" s="635" t="s">
        <v>706</v>
      </c>
      <c r="B68" s="231">
        <v>43335</v>
      </c>
      <c r="C68" s="276" t="s">
        <v>815</v>
      </c>
      <c r="D68" s="93" t="s">
        <v>816</v>
      </c>
      <c r="E68" s="126" t="s">
        <v>48</v>
      </c>
      <c r="F68" s="126" t="s">
        <v>225</v>
      </c>
      <c r="G68" s="856" t="s">
        <v>50</v>
      </c>
      <c r="H68" s="93" t="s">
        <v>817</v>
      </c>
      <c r="I68" s="210" t="s">
        <v>1257</v>
      </c>
      <c r="J68" s="640" t="s">
        <v>730</v>
      </c>
      <c r="K68" s="656">
        <v>1</v>
      </c>
      <c r="L68" s="517">
        <v>8700</v>
      </c>
      <c r="M68" s="517">
        <v>11147.04</v>
      </c>
      <c r="N68" s="443">
        <f t="shared" si="7"/>
        <v>2447.040000000001</v>
      </c>
      <c r="O68" s="65" t="s">
        <v>818</v>
      </c>
      <c r="P68" s="461">
        <v>17777.77</v>
      </c>
      <c r="Q68" s="216">
        <v>0.5106</v>
      </c>
      <c r="R68" s="728">
        <v>10</v>
      </c>
      <c r="S68" s="133">
        <v>43336</v>
      </c>
    </row>
    <row r="69" spans="1:19" ht="33" customHeight="1">
      <c r="A69" s="630" t="s">
        <v>644</v>
      </c>
      <c r="B69" s="231">
        <v>43334</v>
      </c>
      <c r="C69" s="276" t="s">
        <v>781</v>
      </c>
      <c r="D69" s="93" t="s">
        <v>776</v>
      </c>
      <c r="E69" s="126" t="s">
        <v>48</v>
      </c>
      <c r="F69" s="126" t="s">
        <v>225</v>
      </c>
      <c r="G69" s="856" t="s">
        <v>50</v>
      </c>
      <c r="H69" s="93" t="s">
        <v>813</v>
      </c>
      <c r="I69" s="210" t="s">
        <v>1257</v>
      </c>
      <c r="J69" s="635" t="s">
        <v>808</v>
      </c>
      <c r="K69" s="656">
        <v>1</v>
      </c>
      <c r="L69" s="517">
        <v>0</v>
      </c>
      <c r="M69" s="262"/>
      <c r="N69" s="443">
        <f t="shared" si="7"/>
        <v>0</v>
      </c>
      <c r="O69" s="252" t="s">
        <v>22</v>
      </c>
      <c r="P69" s="247" t="s">
        <v>22</v>
      </c>
      <c r="Q69" s="247" t="s">
        <v>22</v>
      </c>
      <c r="R69" s="252" t="s">
        <v>22</v>
      </c>
      <c r="S69" s="133">
        <v>43335</v>
      </c>
    </row>
    <row r="70" spans="1:19" ht="33" customHeight="1">
      <c r="A70" s="630" t="s">
        <v>656</v>
      </c>
      <c r="B70" s="231">
        <v>43336</v>
      </c>
      <c r="C70" s="737" t="s">
        <v>828</v>
      </c>
      <c r="D70" s="93" t="s">
        <v>829</v>
      </c>
      <c r="E70" s="126" t="s">
        <v>48</v>
      </c>
      <c r="F70" s="126" t="s">
        <v>225</v>
      </c>
      <c r="G70" s="856" t="s">
        <v>50</v>
      </c>
      <c r="H70" s="93" t="s">
        <v>830</v>
      </c>
      <c r="I70" s="210" t="s">
        <v>1257</v>
      </c>
      <c r="J70" s="642" t="s">
        <v>38</v>
      </c>
      <c r="K70" s="656">
        <v>1</v>
      </c>
      <c r="L70" s="517">
        <v>13000</v>
      </c>
      <c r="M70" s="517">
        <v>13213.42</v>
      </c>
      <c r="N70" s="443">
        <f t="shared" si="7"/>
        <v>213.42000000000007</v>
      </c>
      <c r="O70" s="65">
        <f>M70/L70/100</f>
        <v>0.01016416923076923</v>
      </c>
      <c r="P70" s="461">
        <v>14010.1</v>
      </c>
      <c r="Q70" s="216">
        <f>P70/L70/100</f>
        <v>0.010777000000000002</v>
      </c>
      <c r="R70" s="728">
        <v>20</v>
      </c>
      <c r="S70" s="133">
        <v>43340</v>
      </c>
    </row>
    <row r="71" spans="1:19" ht="33" customHeight="1">
      <c r="A71" s="630" t="s">
        <v>678</v>
      </c>
      <c r="B71" s="231">
        <v>43335</v>
      </c>
      <c r="C71" s="737" t="s">
        <v>777</v>
      </c>
      <c r="D71" s="93" t="s">
        <v>807</v>
      </c>
      <c r="E71" s="126" t="s">
        <v>48</v>
      </c>
      <c r="F71" s="126" t="s">
        <v>225</v>
      </c>
      <c r="G71" s="856" t="s">
        <v>50</v>
      </c>
      <c r="H71" s="93" t="s">
        <v>434</v>
      </c>
      <c r="I71" s="210" t="s">
        <v>1236</v>
      </c>
      <c r="J71" s="630" t="s">
        <v>808</v>
      </c>
      <c r="K71" s="656">
        <v>1</v>
      </c>
      <c r="L71" s="252" t="s">
        <v>22</v>
      </c>
      <c r="M71" s="262"/>
      <c r="N71" s="252" t="s">
        <v>22</v>
      </c>
      <c r="O71" s="252" t="s">
        <v>22</v>
      </c>
      <c r="P71" s="247" t="s">
        <v>22</v>
      </c>
      <c r="Q71" s="247" t="s">
        <v>22</v>
      </c>
      <c r="R71" s="252" t="s">
        <v>22</v>
      </c>
      <c r="S71" s="133">
        <v>43335</v>
      </c>
    </row>
    <row r="72" spans="1:19" ht="33" customHeight="1">
      <c r="A72" s="654" t="s">
        <v>688</v>
      </c>
      <c r="B72" s="231">
        <v>43336</v>
      </c>
      <c r="C72" s="737" t="s">
        <v>854</v>
      </c>
      <c r="D72" s="93" t="s">
        <v>855</v>
      </c>
      <c r="E72" s="126" t="s">
        <v>48</v>
      </c>
      <c r="F72" s="126" t="s">
        <v>225</v>
      </c>
      <c r="G72" s="856" t="s">
        <v>50</v>
      </c>
      <c r="H72" s="93" t="s">
        <v>856</v>
      </c>
      <c r="I72" s="210" t="s">
        <v>1257</v>
      </c>
      <c r="J72" s="654" t="s">
        <v>38</v>
      </c>
      <c r="K72" s="656">
        <v>1</v>
      </c>
      <c r="L72" s="517">
        <v>1400</v>
      </c>
      <c r="M72" s="517">
        <v>2736.09</v>
      </c>
      <c r="N72" s="443">
        <f t="shared" si="7"/>
        <v>1336.0900000000001</v>
      </c>
      <c r="O72" s="65">
        <f>M72/L72/100</f>
        <v>0.019543500000000002</v>
      </c>
      <c r="P72" s="461">
        <v>10000</v>
      </c>
      <c r="Q72" s="216">
        <f>P72/L72/100</f>
        <v>0.07142857142857144</v>
      </c>
      <c r="R72" s="728">
        <v>12</v>
      </c>
      <c r="S72" s="133">
        <v>43336</v>
      </c>
    </row>
    <row r="73" spans="1:19" ht="33" customHeight="1">
      <c r="A73" s="654" t="s">
        <v>712</v>
      </c>
      <c r="B73" s="231">
        <v>43335</v>
      </c>
      <c r="C73" s="737" t="s">
        <v>779</v>
      </c>
      <c r="D73" s="93" t="s">
        <v>857</v>
      </c>
      <c r="E73" s="126" t="s">
        <v>48</v>
      </c>
      <c r="F73" s="126" t="s">
        <v>225</v>
      </c>
      <c r="G73" s="856" t="s">
        <v>50</v>
      </c>
      <c r="H73" s="93" t="s">
        <v>858</v>
      </c>
      <c r="I73" s="982" t="s">
        <v>562</v>
      </c>
      <c r="J73" s="654" t="s">
        <v>38</v>
      </c>
      <c r="K73" s="656">
        <v>1</v>
      </c>
      <c r="L73" s="252" t="s">
        <v>22</v>
      </c>
      <c r="M73" s="262"/>
      <c r="N73" s="252" t="s">
        <v>22</v>
      </c>
      <c r="O73" s="252" t="s">
        <v>22</v>
      </c>
      <c r="P73" s="247" t="s">
        <v>22</v>
      </c>
      <c r="Q73" s="247" t="s">
        <v>22</v>
      </c>
      <c r="R73" s="252" t="s">
        <v>22</v>
      </c>
      <c r="S73" s="252" t="s">
        <v>22</v>
      </c>
    </row>
    <row r="74" spans="1:19" ht="33" customHeight="1">
      <c r="A74" s="654" t="s">
        <v>696</v>
      </c>
      <c r="B74" s="231">
        <v>43346</v>
      </c>
      <c r="C74" s="737" t="s">
        <v>851</v>
      </c>
      <c r="D74" s="93" t="s">
        <v>852</v>
      </c>
      <c r="E74" s="126" t="s">
        <v>48</v>
      </c>
      <c r="F74" s="126" t="s">
        <v>225</v>
      </c>
      <c r="G74" s="856" t="s">
        <v>50</v>
      </c>
      <c r="H74" s="93" t="s">
        <v>853</v>
      </c>
      <c r="I74" s="982" t="s">
        <v>284</v>
      </c>
      <c r="J74" s="654" t="s">
        <v>38</v>
      </c>
      <c r="K74" s="656">
        <v>1</v>
      </c>
      <c r="L74" s="517">
        <v>2719.98</v>
      </c>
      <c r="M74" s="517">
        <v>2719.83</v>
      </c>
      <c r="N74" s="443">
        <f>M74-L74</f>
        <v>-0.15000000000009095</v>
      </c>
      <c r="O74" s="65">
        <f>N74/M74</f>
        <v>-5.515050573017098E-05</v>
      </c>
      <c r="P74" s="461">
        <v>7500</v>
      </c>
      <c r="Q74" s="216">
        <f>Q82</f>
        <v>0.615</v>
      </c>
      <c r="R74" s="681">
        <v>15</v>
      </c>
      <c r="S74" s="133">
        <v>43347</v>
      </c>
    </row>
    <row r="75" spans="1:19" ht="33" customHeight="1">
      <c r="A75" s="655" t="s">
        <v>720</v>
      </c>
      <c r="B75" s="231">
        <v>43347</v>
      </c>
      <c r="C75" s="737" t="s">
        <v>860</v>
      </c>
      <c r="D75" s="93" t="s">
        <v>861</v>
      </c>
      <c r="E75" s="126" t="s">
        <v>48</v>
      </c>
      <c r="F75" s="126" t="s">
        <v>225</v>
      </c>
      <c r="G75" s="856" t="s">
        <v>50</v>
      </c>
      <c r="H75" s="93" t="s">
        <v>813</v>
      </c>
      <c r="I75" s="210" t="s">
        <v>1257</v>
      </c>
      <c r="J75" s="655" t="s">
        <v>730</v>
      </c>
      <c r="K75" s="656">
        <v>1</v>
      </c>
      <c r="L75" s="252" t="s">
        <v>22</v>
      </c>
      <c r="M75" s="262"/>
      <c r="N75" s="252" t="s">
        <v>22</v>
      </c>
      <c r="O75" s="252" t="s">
        <v>22</v>
      </c>
      <c r="P75" s="461">
        <v>9000</v>
      </c>
      <c r="Q75" s="252" t="s">
        <v>22</v>
      </c>
      <c r="R75" s="681">
        <v>11</v>
      </c>
      <c r="S75" s="252" t="s">
        <v>22</v>
      </c>
    </row>
    <row r="76" spans="1:19" ht="33" customHeight="1">
      <c r="A76" s="1122" t="s">
        <v>723</v>
      </c>
      <c r="B76" s="1157">
        <v>43347</v>
      </c>
      <c r="C76" s="1122" t="s">
        <v>862</v>
      </c>
      <c r="D76" s="1137" t="s">
        <v>863</v>
      </c>
      <c r="E76" s="126" t="s">
        <v>48</v>
      </c>
      <c r="F76" s="126" t="s">
        <v>49</v>
      </c>
      <c r="G76" s="1122" t="s">
        <v>50</v>
      </c>
      <c r="H76" s="93" t="s">
        <v>864</v>
      </c>
      <c r="I76" s="1122" t="s">
        <v>284</v>
      </c>
      <c r="J76" s="1122" t="s">
        <v>38</v>
      </c>
      <c r="K76" s="1122">
        <v>2</v>
      </c>
      <c r="L76" s="517">
        <v>2950</v>
      </c>
      <c r="M76" s="517">
        <v>3023.08</v>
      </c>
      <c r="N76" s="443">
        <f t="shared" si="7"/>
        <v>73.07999999999993</v>
      </c>
      <c r="O76" s="252" t="s">
        <v>22</v>
      </c>
      <c r="P76" s="461">
        <v>3200</v>
      </c>
      <c r="Q76" s="247" t="s">
        <v>22</v>
      </c>
      <c r="R76" s="252" t="s">
        <v>22</v>
      </c>
      <c r="S76" s="133">
        <v>43347</v>
      </c>
    </row>
    <row r="77" spans="1:19" ht="33" customHeight="1">
      <c r="A77" s="1123"/>
      <c r="B77" s="1159"/>
      <c r="C77" s="1123"/>
      <c r="D77" s="1138"/>
      <c r="E77" s="126"/>
      <c r="F77" s="126"/>
      <c r="G77" s="1123"/>
      <c r="H77" s="93" t="s">
        <v>865</v>
      </c>
      <c r="I77" s="1123"/>
      <c r="J77" s="1123"/>
      <c r="K77" s="1123"/>
      <c r="L77" s="517">
        <v>10200</v>
      </c>
      <c r="M77" s="517">
        <v>11477.22</v>
      </c>
      <c r="N77" s="443">
        <f t="shared" si="7"/>
        <v>1277.2199999999993</v>
      </c>
      <c r="O77" s="65"/>
      <c r="P77" s="461">
        <v>14100</v>
      </c>
      <c r="Q77" s="216"/>
      <c r="R77" s="252">
        <v>6</v>
      </c>
      <c r="S77" s="133">
        <v>43347</v>
      </c>
    </row>
    <row r="78" spans="1:19" ht="33" customHeight="1">
      <c r="A78" s="1122" t="s">
        <v>715</v>
      </c>
      <c r="B78" s="1157">
        <v>43354</v>
      </c>
      <c r="C78" s="1122" t="s">
        <v>880</v>
      </c>
      <c r="D78" s="1137" t="s">
        <v>881</v>
      </c>
      <c r="E78" s="126" t="s">
        <v>48</v>
      </c>
      <c r="F78" s="126" t="s">
        <v>49</v>
      </c>
      <c r="G78" s="1122" t="s">
        <v>50</v>
      </c>
      <c r="H78" s="93" t="s">
        <v>884</v>
      </c>
      <c r="I78" s="1122" t="s">
        <v>598</v>
      </c>
      <c r="J78" s="1122" t="s">
        <v>38</v>
      </c>
      <c r="K78" s="675" t="s">
        <v>883</v>
      </c>
      <c r="L78" s="517">
        <v>7260</v>
      </c>
      <c r="M78" s="517">
        <v>9138.72</v>
      </c>
      <c r="N78" s="443">
        <f t="shared" si="7"/>
        <v>1878.7199999999993</v>
      </c>
      <c r="O78" s="65">
        <f>N78/M78</f>
        <v>0.20557802405588524</v>
      </c>
      <c r="P78" s="461">
        <v>7056</v>
      </c>
      <c r="Q78" s="216">
        <v>0.0028</v>
      </c>
      <c r="R78" s="1001">
        <v>6</v>
      </c>
      <c r="S78" s="133">
        <v>43354</v>
      </c>
    </row>
    <row r="79" spans="1:19" ht="33" customHeight="1">
      <c r="A79" s="1123"/>
      <c r="B79" s="1159"/>
      <c r="C79" s="1123"/>
      <c r="D79" s="1138"/>
      <c r="E79" s="126"/>
      <c r="F79" s="126"/>
      <c r="G79" s="1123"/>
      <c r="H79" s="93" t="s">
        <v>882</v>
      </c>
      <c r="I79" s="1123"/>
      <c r="J79" s="1123"/>
      <c r="K79" s="675">
        <v>3</v>
      </c>
      <c r="L79" s="517">
        <v>1977</v>
      </c>
      <c r="M79" s="517">
        <v>2845.32</v>
      </c>
      <c r="N79" s="443">
        <f t="shared" si="7"/>
        <v>868.3200000000002</v>
      </c>
      <c r="O79" s="65">
        <f>N79/M79</f>
        <v>0.3051748133777572</v>
      </c>
      <c r="P79" s="461">
        <v>2028</v>
      </c>
      <c r="Q79" s="216">
        <v>0.0025</v>
      </c>
      <c r="R79" s="681">
        <v>7</v>
      </c>
      <c r="S79" s="133">
        <v>43354</v>
      </c>
    </row>
    <row r="80" spans="1:19" ht="33" customHeight="1">
      <c r="A80" s="673" t="s">
        <v>785</v>
      </c>
      <c r="B80" s="231">
        <v>43353</v>
      </c>
      <c r="C80" s="737" t="s">
        <v>860</v>
      </c>
      <c r="D80" s="93" t="s">
        <v>861</v>
      </c>
      <c r="E80" s="126" t="s">
        <v>48</v>
      </c>
      <c r="F80" s="126" t="s">
        <v>225</v>
      </c>
      <c r="G80" s="856" t="s">
        <v>50</v>
      </c>
      <c r="H80" s="93" t="s">
        <v>813</v>
      </c>
      <c r="I80" s="210" t="s">
        <v>1257</v>
      </c>
      <c r="J80" s="673" t="s">
        <v>105</v>
      </c>
      <c r="K80" s="673">
        <v>2</v>
      </c>
      <c r="L80" s="252" t="s">
        <v>22</v>
      </c>
      <c r="M80" s="252" t="s">
        <v>22</v>
      </c>
      <c r="N80" s="252" t="s">
        <v>22</v>
      </c>
      <c r="O80" s="252" t="s">
        <v>22</v>
      </c>
      <c r="P80" s="461">
        <v>30000</v>
      </c>
      <c r="Q80" s="247" t="s">
        <v>22</v>
      </c>
      <c r="R80" s="681">
        <v>15</v>
      </c>
      <c r="S80" s="252" t="s">
        <v>22</v>
      </c>
    </row>
    <row r="81" spans="1:19" ht="33" customHeight="1">
      <c r="A81" s="680" t="s">
        <v>736</v>
      </c>
      <c r="B81" s="231">
        <v>43355</v>
      </c>
      <c r="C81" s="276" t="s">
        <v>892</v>
      </c>
      <c r="D81" s="93" t="s">
        <v>893</v>
      </c>
      <c r="E81" s="126" t="s">
        <v>48</v>
      </c>
      <c r="F81" s="126" t="s">
        <v>225</v>
      </c>
      <c r="G81" s="856" t="s">
        <v>50</v>
      </c>
      <c r="H81" s="93" t="s">
        <v>894</v>
      </c>
      <c r="I81" s="296" t="s">
        <v>1234</v>
      </c>
      <c r="J81" s="680" t="s">
        <v>38</v>
      </c>
      <c r="K81" s="680">
        <v>1</v>
      </c>
      <c r="L81" s="517">
        <v>2268</v>
      </c>
      <c r="M81" s="517">
        <v>2849.34</v>
      </c>
      <c r="N81" s="443">
        <f t="shared" si="7"/>
        <v>581.3400000000001</v>
      </c>
      <c r="O81" s="65">
        <f>N81/M81</f>
        <v>0.20402619554001983</v>
      </c>
      <c r="P81" s="461">
        <v>2520</v>
      </c>
      <c r="Q81" s="216">
        <v>0.0025</v>
      </c>
      <c r="R81" s="681">
        <v>5</v>
      </c>
      <c r="S81" s="133">
        <v>43357</v>
      </c>
    </row>
    <row r="82" spans="1:19" ht="33" customHeight="1">
      <c r="A82" s="682" t="s">
        <v>745</v>
      </c>
      <c r="B82" s="231">
        <v>43357</v>
      </c>
      <c r="C82" s="737" t="s">
        <v>895</v>
      </c>
      <c r="D82" s="93" t="s">
        <v>896</v>
      </c>
      <c r="E82" s="126" t="s">
        <v>48</v>
      </c>
      <c r="F82" s="126" t="s">
        <v>225</v>
      </c>
      <c r="G82" s="856" t="s">
        <v>50</v>
      </c>
      <c r="H82" s="93" t="s">
        <v>897</v>
      </c>
      <c r="I82" s="982" t="s">
        <v>1243</v>
      </c>
      <c r="J82" s="682" t="s">
        <v>38</v>
      </c>
      <c r="K82" s="680">
        <v>1</v>
      </c>
      <c r="L82" s="517">
        <v>10455</v>
      </c>
      <c r="M82" s="517">
        <v>10973.5</v>
      </c>
      <c r="N82" s="443">
        <f t="shared" si="7"/>
        <v>518.5</v>
      </c>
      <c r="O82" s="65">
        <f>N82/M82</f>
        <v>0.047250193648334625</v>
      </c>
      <c r="P82" s="461">
        <v>17000</v>
      </c>
      <c r="Q82" s="216">
        <v>0.615</v>
      </c>
      <c r="R82" s="681">
        <v>3</v>
      </c>
      <c r="S82" s="133">
        <v>43357</v>
      </c>
    </row>
    <row r="83" spans="1:19" ht="33" customHeight="1">
      <c r="A83" s="701" t="s">
        <v>750</v>
      </c>
      <c r="B83" s="231">
        <v>43375</v>
      </c>
      <c r="C83" s="737" t="s">
        <v>927</v>
      </c>
      <c r="D83" s="93" t="s">
        <v>928</v>
      </c>
      <c r="E83" s="126" t="s">
        <v>48</v>
      </c>
      <c r="F83" s="126" t="s">
        <v>225</v>
      </c>
      <c r="G83" s="856" t="s">
        <v>50</v>
      </c>
      <c r="H83" s="93" t="s">
        <v>434</v>
      </c>
      <c r="I83" s="210" t="s">
        <v>1258</v>
      </c>
      <c r="J83" s="701" t="s">
        <v>676</v>
      </c>
      <c r="K83" s="701">
        <v>1</v>
      </c>
      <c r="L83" s="252" t="s">
        <v>22</v>
      </c>
      <c r="M83" s="252" t="s">
        <v>22</v>
      </c>
      <c r="N83" s="252" t="s">
        <v>22</v>
      </c>
      <c r="O83" s="252" t="s">
        <v>22</v>
      </c>
      <c r="P83" s="252" t="s">
        <v>22</v>
      </c>
      <c r="Q83" s="252" t="s">
        <v>22</v>
      </c>
      <c r="R83" s="252" t="s">
        <v>22</v>
      </c>
      <c r="S83" s="252" t="s">
        <v>22</v>
      </c>
    </row>
    <row r="84" spans="1:19" ht="33" customHeight="1">
      <c r="A84" s="719" t="s">
        <v>751</v>
      </c>
      <c r="B84" s="231">
        <v>43378</v>
      </c>
      <c r="C84" s="737" t="s">
        <v>950</v>
      </c>
      <c r="D84" s="93" t="s">
        <v>951</v>
      </c>
      <c r="E84" s="126" t="s">
        <v>48</v>
      </c>
      <c r="F84" s="126" t="s">
        <v>225</v>
      </c>
      <c r="G84" s="856" t="s">
        <v>50</v>
      </c>
      <c r="H84" s="93" t="s">
        <v>952</v>
      </c>
      <c r="I84" s="210" t="s">
        <v>1257</v>
      </c>
      <c r="J84" s="719" t="s">
        <v>599</v>
      </c>
      <c r="K84" s="701">
        <v>2</v>
      </c>
      <c r="L84" s="517">
        <v>12900</v>
      </c>
      <c r="M84" s="517">
        <v>18200.2</v>
      </c>
      <c r="N84" s="443">
        <f aca="true" t="shared" si="8" ref="N84:N98">M84-L84</f>
        <v>5300.200000000001</v>
      </c>
      <c r="O84" s="65">
        <v>0.2912</v>
      </c>
      <c r="P84" s="92">
        <v>35000.02</v>
      </c>
      <c r="Q84" s="128">
        <v>1.71</v>
      </c>
      <c r="R84" s="700">
        <v>7</v>
      </c>
      <c r="S84" s="133">
        <v>43381</v>
      </c>
    </row>
    <row r="85" spans="1:19" ht="33" customHeight="1">
      <c r="A85" s="1122" t="s">
        <v>752</v>
      </c>
      <c r="B85" s="1157">
        <v>43377</v>
      </c>
      <c r="C85" s="1122" t="s">
        <v>953</v>
      </c>
      <c r="D85" s="1137" t="s">
        <v>954</v>
      </c>
      <c r="E85" s="126" t="s">
        <v>48</v>
      </c>
      <c r="F85" s="126" t="s">
        <v>225</v>
      </c>
      <c r="G85" s="856" t="s">
        <v>50</v>
      </c>
      <c r="H85" s="93" t="s">
        <v>955</v>
      </c>
      <c r="I85" s="982" t="s">
        <v>562</v>
      </c>
      <c r="J85" s="1122" t="s">
        <v>730</v>
      </c>
      <c r="K85" s="1122">
        <v>2</v>
      </c>
      <c r="L85" s="517">
        <v>2130</v>
      </c>
      <c r="M85" s="517">
        <v>2358.39</v>
      </c>
      <c r="N85" s="443">
        <f t="shared" si="8"/>
        <v>228.38999999999987</v>
      </c>
      <c r="O85" s="65">
        <v>0.0968</v>
      </c>
      <c r="P85" s="461">
        <v>6000</v>
      </c>
      <c r="Q85" s="216">
        <v>0.645</v>
      </c>
      <c r="R85" s="1122">
        <v>7</v>
      </c>
      <c r="S85" s="133">
        <v>43381</v>
      </c>
    </row>
    <row r="86" spans="1:19" ht="33" customHeight="1">
      <c r="A86" s="1123"/>
      <c r="B86" s="1159"/>
      <c r="C86" s="1123"/>
      <c r="D86" s="1138"/>
      <c r="E86" s="126"/>
      <c r="F86" s="126"/>
      <c r="G86" s="999" t="s">
        <v>50</v>
      </c>
      <c r="H86" s="93" t="s">
        <v>956</v>
      </c>
      <c r="I86" s="1001" t="s">
        <v>562</v>
      </c>
      <c r="J86" s="1123"/>
      <c r="K86" s="1123"/>
      <c r="L86" s="517">
        <v>1360</v>
      </c>
      <c r="M86" s="517">
        <v>1686</v>
      </c>
      <c r="N86" s="443">
        <f t="shared" si="8"/>
        <v>326</v>
      </c>
      <c r="O86" s="65">
        <v>0.1934</v>
      </c>
      <c r="P86" s="461">
        <v>5000</v>
      </c>
      <c r="Q86" s="216">
        <v>0.728</v>
      </c>
      <c r="R86" s="1123"/>
      <c r="S86" s="133">
        <v>43381</v>
      </c>
    </row>
    <row r="87" spans="1:19" ht="33" customHeight="1">
      <c r="A87" s="719" t="s">
        <v>753</v>
      </c>
      <c r="B87" s="231">
        <v>43381</v>
      </c>
      <c r="C87" s="737" t="s">
        <v>957</v>
      </c>
      <c r="D87" s="93" t="s">
        <v>958</v>
      </c>
      <c r="E87" s="126" t="s">
        <v>48</v>
      </c>
      <c r="F87" s="126" t="s">
        <v>225</v>
      </c>
      <c r="G87" s="856" t="s">
        <v>50</v>
      </c>
      <c r="H87" s="93" t="s">
        <v>959</v>
      </c>
      <c r="I87" s="969" t="s">
        <v>562</v>
      </c>
      <c r="J87" s="720" t="s">
        <v>38</v>
      </c>
      <c r="K87" s="719">
        <v>1</v>
      </c>
      <c r="L87" s="517">
        <v>1950</v>
      </c>
      <c r="M87" s="517">
        <v>2122.28</v>
      </c>
      <c r="N87" s="443">
        <f t="shared" si="8"/>
        <v>172.2800000000002</v>
      </c>
      <c r="O87" s="65">
        <v>0.0812</v>
      </c>
      <c r="P87" s="461">
        <v>2300</v>
      </c>
      <c r="Q87" s="216">
        <v>0.1522</v>
      </c>
      <c r="R87" s="718">
        <v>9</v>
      </c>
      <c r="S87" s="133">
        <v>43383</v>
      </c>
    </row>
    <row r="88" spans="1:19" ht="33" customHeight="1">
      <c r="A88" s="719" t="s">
        <v>754</v>
      </c>
      <c r="B88" s="231">
        <v>43382</v>
      </c>
      <c r="C88" s="750" t="s">
        <v>999</v>
      </c>
      <c r="D88" s="93" t="s">
        <v>1000</v>
      </c>
      <c r="E88" s="126" t="s">
        <v>48</v>
      </c>
      <c r="F88" s="126" t="s">
        <v>225</v>
      </c>
      <c r="G88" s="856" t="s">
        <v>50</v>
      </c>
      <c r="H88" s="93" t="s">
        <v>1001</v>
      </c>
      <c r="I88" s="969" t="s">
        <v>598</v>
      </c>
      <c r="J88" s="750" t="s">
        <v>599</v>
      </c>
      <c r="K88" s="719">
        <v>3</v>
      </c>
      <c r="L88" s="517">
        <v>3900</v>
      </c>
      <c r="M88" s="517">
        <v>6330</v>
      </c>
      <c r="N88" s="443">
        <f t="shared" si="8"/>
        <v>2430</v>
      </c>
      <c r="O88" s="65">
        <v>0.3839</v>
      </c>
      <c r="P88" s="461">
        <v>9000</v>
      </c>
      <c r="Q88" s="216">
        <v>0.5667</v>
      </c>
      <c r="R88" s="718">
        <v>11</v>
      </c>
      <c r="S88" s="133">
        <v>43391</v>
      </c>
    </row>
    <row r="89" spans="1:19" ht="33" customHeight="1">
      <c r="A89" s="719" t="s">
        <v>755</v>
      </c>
      <c r="B89" s="231">
        <v>43383</v>
      </c>
      <c r="C89" s="737" t="s">
        <v>960</v>
      </c>
      <c r="D89" s="93" t="s">
        <v>961</v>
      </c>
      <c r="E89" s="126" t="s">
        <v>48</v>
      </c>
      <c r="F89" s="126" t="s">
        <v>225</v>
      </c>
      <c r="G89" s="856" t="s">
        <v>50</v>
      </c>
      <c r="H89" s="93" t="s">
        <v>434</v>
      </c>
      <c r="I89" s="210" t="s">
        <v>1257</v>
      </c>
      <c r="J89" s="987" t="s">
        <v>599</v>
      </c>
      <c r="K89" s="719">
        <v>2</v>
      </c>
      <c r="L89" s="252" t="s">
        <v>22</v>
      </c>
      <c r="M89" s="252" t="s">
        <v>22</v>
      </c>
      <c r="N89" s="252" t="s">
        <v>22</v>
      </c>
      <c r="O89" s="252" t="s">
        <v>22</v>
      </c>
      <c r="P89" s="252" t="s">
        <v>22</v>
      </c>
      <c r="Q89" s="252" t="s">
        <v>22</v>
      </c>
      <c r="R89" s="718">
        <v>5</v>
      </c>
      <c r="S89" s="133"/>
    </row>
    <row r="90" spans="1:19" ht="33" customHeight="1">
      <c r="A90" s="719" t="s">
        <v>756</v>
      </c>
      <c r="B90" s="231">
        <v>43384</v>
      </c>
      <c r="C90" s="737" t="s">
        <v>984</v>
      </c>
      <c r="D90" s="93" t="s">
        <v>985</v>
      </c>
      <c r="E90" s="126" t="s">
        <v>48</v>
      </c>
      <c r="F90" s="126" t="s">
        <v>225</v>
      </c>
      <c r="G90" s="856" t="s">
        <v>50</v>
      </c>
      <c r="H90" s="93" t="s">
        <v>986</v>
      </c>
      <c r="I90" s="982" t="s">
        <v>284</v>
      </c>
      <c r="J90" s="733" t="s">
        <v>730</v>
      </c>
      <c r="K90" s="719">
        <v>2</v>
      </c>
      <c r="L90" s="252" t="s">
        <v>22</v>
      </c>
      <c r="M90" s="252" t="s">
        <v>22</v>
      </c>
      <c r="N90" s="252" t="s">
        <v>22</v>
      </c>
      <c r="O90" s="252" t="s">
        <v>22</v>
      </c>
      <c r="P90" s="247" t="s">
        <v>22</v>
      </c>
      <c r="Q90" s="247" t="s">
        <v>22</v>
      </c>
      <c r="R90" s="718">
        <v>6</v>
      </c>
      <c r="S90" s="133">
        <v>43388</v>
      </c>
    </row>
    <row r="91" spans="1:19" ht="33" customHeight="1">
      <c r="A91" s="737" t="s">
        <v>757</v>
      </c>
      <c r="B91" s="231">
        <v>43388</v>
      </c>
      <c r="C91" s="737" t="s">
        <v>989</v>
      </c>
      <c r="D91" s="93" t="s">
        <v>990</v>
      </c>
      <c r="E91" s="126" t="s">
        <v>48</v>
      </c>
      <c r="F91" s="126" t="s">
        <v>225</v>
      </c>
      <c r="G91" s="856" t="s">
        <v>50</v>
      </c>
      <c r="H91" s="93" t="s">
        <v>216</v>
      </c>
      <c r="I91" s="210" t="s">
        <v>1239</v>
      </c>
      <c r="J91" s="737" t="s">
        <v>599</v>
      </c>
      <c r="K91" s="719">
        <v>1</v>
      </c>
      <c r="L91" s="517">
        <v>4448</v>
      </c>
      <c r="M91" s="517">
        <v>7712</v>
      </c>
      <c r="N91" s="443">
        <f t="shared" si="8"/>
        <v>3264</v>
      </c>
      <c r="O91" s="65">
        <v>0.4232</v>
      </c>
      <c r="P91" s="461">
        <v>6976</v>
      </c>
      <c r="Q91" s="216">
        <v>0.3624</v>
      </c>
      <c r="R91" s="718">
        <v>7</v>
      </c>
      <c r="S91" s="133">
        <v>43390</v>
      </c>
    </row>
    <row r="92" spans="1:19" ht="33" customHeight="1">
      <c r="A92" s="737" t="s">
        <v>758</v>
      </c>
      <c r="B92" s="231">
        <v>43389</v>
      </c>
      <c r="C92" s="737" t="s">
        <v>991</v>
      </c>
      <c r="D92" s="93" t="s">
        <v>992</v>
      </c>
      <c r="E92" s="126" t="s">
        <v>48</v>
      </c>
      <c r="F92" s="126" t="s">
        <v>225</v>
      </c>
      <c r="G92" s="856" t="s">
        <v>50</v>
      </c>
      <c r="H92" s="93" t="s">
        <v>993</v>
      </c>
      <c r="I92" s="210" t="s">
        <v>1257</v>
      </c>
      <c r="J92" s="737" t="s">
        <v>599</v>
      </c>
      <c r="K92" s="719">
        <v>2</v>
      </c>
      <c r="L92" s="517">
        <v>8850</v>
      </c>
      <c r="M92" s="517">
        <v>11805.84</v>
      </c>
      <c r="N92" s="443">
        <f t="shared" si="8"/>
        <v>2955.84</v>
      </c>
      <c r="O92" s="65">
        <v>0.2504</v>
      </c>
      <c r="P92" s="461">
        <v>11800</v>
      </c>
      <c r="Q92" s="216">
        <v>0.25</v>
      </c>
      <c r="R92" s="718">
        <v>6</v>
      </c>
      <c r="S92" s="133">
        <v>43390</v>
      </c>
    </row>
    <row r="93" spans="1:19" ht="33" customHeight="1">
      <c r="A93" s="737" t="s">
        <v>759</v>
      </c>
      <c r="B93" s="231">
        <v>43390</v>
      </c>
      <c r="C93" s="750" t="s">
        <v>960</v>
      </c>
      <c r="D93" s="93" t="s">
        <v>961</v>
      </c>
      <c r="E93" s="126" t="s">
        <v>48</v>
      </c>
      <c r="F93" s="126" t="s">
        <v>225</v>
      </c>
      <c r="G93" s="856" t="s">
        <v>50</v>
      </c>
      <c r="H93" s="93" t="s">
        <v>993</v>
      </c>
      <c r="I93" s="210" t="s">
        <v>1257</v>
      </c>
      <c r="J93" s="750" t="s">
        <v>676</v>
      </c>
      <c r="K93" s="737">
        <v>2</v>
      </c>
      <c r="L93" s="517">
        <v>11633</v>
      </c>
      <c r="M93" s="517">
        <v>14069.56</v>
      </c>
      <c r="N93" s="443">
        <f t="shared" si="8"/>
        <v>2436.5599999999995</v>
      </c>
      <c r="O93" s="65">
        <v>0.1732</v>
      </c>
      <c r="P93" s="461">
        <v>30000</v>
      </c>
      <c r="Q93" s="216">
        <v>0.6122</v>
      </c>
      <c r="R93" s="734">
        <v>9</v>
      </c>
      <c r="S93" s="133">
        <v>43395</v>
      </c>
    </row>
    <row r="94" spans="1:19" ht="33" customHeight="1">
      <c r="A94" s="737" t="s">
        <v>760</v>
      </c>
      <c r="B94" s="231">
        <v>43391</v>
      </c>
      <c r="C94" s="750" t="s">
        <v>1002</v>
      </c>
      <c r="D94" s="93" t="s">
        <v>1003</v>
      </c>
      <c r="E94" s="126" t="s">
        <v>48</v>
      </c>
      <c r="F94" s="126" t="s">
        <v>225</v>
      </c>
      <c r="G94" s="856" t="s">
        <v>50</v>
      </c>
      <c r="H94" s="93" t="s">
        <v>1004</v>
      </c>
      <c r="I94" s="210" t="s">
        <v>1257</v>
      </c>
      <c r="J94" s="750" t="s">
        <v>38</v>
      </c>
      <c r="K94" s="737">
        <v>1</v>
      </c>
      <c r="L94" s="517">
        <v>2240</v>
      </c>
      <c r="M94" s="517">
        <v>3233.33</v>
      </c>
      <c r="N94" s="443">
        <f t="shared" si="8"/>
        <v>993.3299999999999</v>
      </c>
      <c r="O94" s="65">
        <v>0.3072</v>
      </c>
      <c r="P94" s="461">
        <v>5400</v>
      </c>
      <c r="Q94" s="216">
        <v>0.5852</v>
      </c>
      <c r="R94" s="734">
        <v>14</v>
      </c>
      <c r="S94" s="133">
        <v>43395</v>
      </c>
    </row>
    <row r="95" spans="1:19" ht="33" customHeight="1">
      <c r="A95" s="737" t="s">
        <v>846</v>
      </c>
      <c r="B95" s="231">
        <v>43392</v>
      </c>
      <c r="C95" s="772" t="s">
        <v>927</v>
      </c>
      <c r="D95" s="93" t="s">
        <v>1017</v>
      </c>
      <c r="E95" s="126" t="s">
        <v>48</v>
      </c>
      <c r="F95" s="126" t="s">
        <v>225</v>
      </c>
      <c r="G95" s="856" t="s">
        <v>50</v>
      </c>
      <c r="H95" s="93" t="s">
        <v>1018</v>
      </c>
      <c r="I95" s="210" t="s">
        <v>1258</v>
      </c>
      <c r="J95" s="772" t="s">
        <v>676</v>
      </c>
      <c r="K95" s="737">
        <v>1</v>
      </c>
      <c r="L95" s="517">
        <v>3663.12</v>
      </c>
      <c r="M95" s="517">
        <v>5191.66</v>
      </c>
      <c r="N95" s="443">
        <f t="shared" si="8"/>
        <v>1528.54</v>
      </c>
      <c r="O95" s="65">
        <v>0.2944</v>
      </c>
      <c r="P95" s="461">
        <v>8000</v>
      </c>
      <c r="Q95" s="216">
        <v>0.5421</v>
      </c>
      <c r="R95" s="734">
        <v>12</v>
      </c>
      <c r="S95" s="133">
        <v>43398</v>
      </c>
    </row>
    <row r="96" spans="1:19" ht="33" customHeight="1">
      <c r="A96" s="737" t="s">
        <v>845</v>
      </c>
      <c r="B96" s="231">
        <v>43395</v>
      </c>
      <c r="C96" s="765" t="s">
        <v>1014</v>
      </c>
      <c r="D96" s="93" t="s">
        <v>1015</v>
      </c>
      <c r="E96" s="126" t="s">
        <v>48</v>
      </c>
      <c r="F96" s="126" t="s">
        <v>225</v>
      </c>
      <c r="G96" s="856" t="s">
        <v>50</v>
      </c>
      <c r="H96" s="93" t="s">
        <v>993</v>
      </c>
      <c r="I96" s="210" t="s">
        <v>1257</v>
      </c>
      <c r="J96" s="765" t="s">
        <v>599</v>
      </c>
      <c r="K96" s="765">
        <v>2</v>
      </c>
      <c r="L96" s="517">
        <v>13800</v>
      </c>
      <c r="M96" s="517">
        <v>17411.92</v>
      </c>
      <c r="N96" s="443">
        <f t="shared" si="8"/>
        <v>3611.9199999999983</v>
      </c>
      <c r="O96" s="65">
        <v>0.2074</v>
      </c>
      <c r="P96" s="461">
        <v>30000</v>
      </c>
      <c r="Q96" s="216">
        <v>0.54</v>
      </c>
      <c r="R96" s="734">
        <v>7</v>
      </c>
      <c r="S96" s="133">
        <v>43397</v>
      </c>
    </row>
    <row r="97" spans="1:19" ht="33" customHeight="1">
      <c r="A97" s="737" t="s">
        <v>831</v>
      </c>
      <c r="B97" s="231">
        <v>43398</v>
      </c>
      <c r="C97" s="772" t="s">
        <v>1021</v>
      </c>
      <c r="D97" s="93" t="s">
        <v>1022</v>
      </c>
      <c r="E97" s="126" t="s">
        <v>48</v>
      </c>
      <c r="F97" s="126" t="s">
        <v>225</v>
      </c>
      <c r="G97" s="856" t="s">
        <v>50</v>
      </c>
      <c r="H97" s="93" t="s">
        <v>1027</v>
      </c>
      <c r="I97" s="210" t="s">
        <v>1257</v>
      </c>
      <c r="J97" s="779" t="s">
        <v>38</v>
      </c>
      <c r="K97" s="737">
        <v>2</v>
      </c>
      <c r="L97" s="517">
        <v>14685.65</v>
      </c>
      <c r="M97" s="517">
        <v>32651.62</v>
      </c>
      <c r="N97" s="443">
        <f t="shared" si="8"/>
        <v>17965.97</v>
      </c>
      <c r="O97" s="65">
        <v>0.5502</v>
      </c>
      <c r="P97" s="461">
        <v>31035.24</v>
      </c>
      <c r="Q97" s="216">
        <v>0.5268</v>
      </c>
      <c r="R97" s="734">
        <v>8</v>
      </c>
      <c r="S97" s="133">
        <v>43399</v>
      </c>
    </row>
    <row r="98" spans="1:19" ht="33" customHeight="1">
      <c r="A98" s="772" t="s">
        <v>919</v>
      </c>
      <c r="B98" s="231">
        <v>43396</v>
      </c>
      <c r="C98" s="772" t="s">
        <v>984</v>
      </c>
      <c r="D98" s="93" t="s">
        <v>1019</v>
      </c>
      <c r="E98" s="126" t="s">
        <v>48</v>
      </c>
      <c r="F98" s="126" t="s">
        <v>225</v>
      </c>
      <c r="G98" s="856" t="s">
        <v>50</v>
      </c>
      <c r="H98" s="93" t="s">
        <v>1020</v>
      </c>
      <c r="I98" s="982" t="s">
        <v>284</v>
      </c>
      <c r="J98" s="772" t="s">
        <v>676</v>
      </c>
      <c r="K98" s="772">
        <v>2</v>
      </c>
      <c r="L98" s="517">
        <v>997.1</v>
      </c>
      <c r="M98" s="517">
        <v>997.16</v>
      </c>
      <c r="N98" s="443">
        <f t="shared" si="8"/>
        <v>0.05999999999994543</v>
      </c>
      <c r="O98" s="65">
        <v>0.0001</v>
      </c>
      <c r="P98" s="461">
        <v>1140</v>
      </c>
      <c r="Q98" s="216">
        <v>0.1254</v>
      </c>
      <c r="R98" s="771">
        <v>6</v>
      </c>
      <c r="S98" s="133">
        <v>43402</v>
      </c>
    </row>
    <row r="99" spans="1:19" ht="33" customHeight="1">
      <c r="A99" s="772" t="s">
        <v>966</v>
      </c>
      <c r="B99" s="231" t="s">
        <v>352</v>
      </c>
      <c r="C99" s="892" t="s">
        <v>1127</v>
      </c>
      <c r="D99" s="93" t="s">
        <v>1128</v>
      </c>
      <c r="E99" s="126" t="s">
        <v>48</v>
      </c>
      <c r="F99" s="126" t="s">
        <v>225</v>
      </c>
      <c r="G99" s="890" t="s">
        <v>50</v>
      </c>
      <c r="H99" s="93" t="s">
        <v>1001</v>
      </c>
      <c r="I99" s="969" t="s">
        <v>562</v>
      </c>
      <c r="J99" s="892" t="s">
        <v>599</v>
      </c>
      <c r="K99" s="772">
        <v>1</v>
      </c>
      <c r="L99" s="517">
        <v>2660</v>
      </c>
      <c r="M99" s="517">
        <v>4130</v>
      </c>
      <c r="N99" s="443">
        <f>M99-L99</f>
        <v>1470</v>
      </c>
      <c r="O99" s="65">
        <v>0.3559</v>
      </c>
      <c r="P99" s="461">
        <v>6300</v>
      </c>
      <c r="Q99" s="216">
        <v>0.5778</v>
      </c>
      <c r="R99" s="771">
        <v>16</v>
      </c>
      <c r="S99" s="133">
        <v>43417</v>
      </c>
    </row>
    <row r="100" spans="1:19" ht="33" customHeight="1">
      <c r="A100" s="1122" t="s">
        <v>866</v>
      </c>
      <c r="B100" s="1157">
        <v>43411</v>
      </c>
      <c r="C100" s="1122" t="s">
        <v>1129</v>
      </c>
      <c r="D100" s="1137" t="s">
        <v>1130</v>
      </c>
      <c r="E100" s="126" t="s">
        <v>48</v>
      </c>
      <c r="F100" s="1122" t="s">
        <v>225</v>
      </c>
      <c r="G100" s="1122" t="s">
        <v>50</v>
      </c>
      <c r="H100" s="93" t="s">
        <v>1138</v>
      </c>
      <c r="I100" s="1122" t="s">
        <v>1141</v>
      </c>
      <c r="J100" s="1122" t="s">
        <v>599</v>
      </c>
      <c r="K100" s="1122">
        <v>4</v>
      </c>
      <c r="L100" s="517">
        <v>1675.97</v>
      </c>
      <c r="M100" s="517">
        <v>2039.46</v>
      </c>
      <c r="N100" s="443">
        <f>M100-L100</f>
        <v>363.49</v>
      </c>
      <c r="O100" s="65">
        <v>0.1782</v>
      </c>
      <c r="P100" s="461">
        <v>1710</v>
      </c>
      <c r="Q100" s="216">
        <v>0.0199</v>
      </c>
      <c r="R100" s="1122">
        <v>15</v>
      </c>
      <c r="S100" s="133">
        <v>43417</v>
      </c>
    </row>
    <row r="101" spans="1:19" ht="33" customHeight="1">
      <c r="A101" s="1124"/>
      <c r="B101" s="1158"/>
      <c r="C101" s="1124"/>
      <c r="D101" s="1170"/>
      <c r="E101" s="126"/>
      <c r="F101" s="1124"/>
      <c r="G101" s="1124"/>
      <c r="H101" s="93" t="s">
        <v>1139</v>
      </c>
      <c r="I101" s="1124"/>
      <c r="J101" s="1124"/>
      <c r="K101" s="1124"/>
      <c r="L101" s="517">
        <v>1570</v>
      </c>
      <c r="M101" s="517">
        <v>2039.46</v>
      </c>
      <c r="N101" s="443">
        <f>M101-L101</f>
        <v>469.46000000000004</v>
      </c>
      <c r="O101" s="65">
        <v>0.2302</v>
      </c>
      <c r="P101" s="461">
        <v>1710</v>
      </c>
      <c r="Q101" s="216">
        <v>0.0765</v>
      </c>
      <c r="R101" s="1124"/>
      <c r="S101" s="133">
        <v>43417</v>
      </c>
    </row>
    <row r="102" spans="1:19" ht="33" customHeight="1">
      <c r="A102" s="1124"/>
      <c r="B102" s="1158"/>
      <c r="C102" s="1124"/>
      <c r="D102" s="1170"/>
      <c r="E102" s="126"/>
      <c r="F102" s="1124"/>
      <c r="G102" s="1124"/>
      <c r="H102" s="93" t="s">
        <v>1144</v>
      </c>
      <c r="I102" s="1124"/>
      <c r="J102" s="1124"/>
      <c r="K102" s="1124"/>
      <c r="L102" s="517">
        <v>1440</v>
      </c>
      <c r="M102" s="517">
        <v>1712.17</v>
      </c>
      <c r="N102" s="443">
        <f>M102-L102</f>
        <v>272.1700000000001</v>
      </c>
      <c r="O102" s="65">
        <v>0.159</v>
      </c>
      <c r="P102" s="461">
        <v>1700</v>
      </c>
      <c r="Q102" s="216">
        <v>0.1529</v>
      </c>
      <c r="R102" s="1124"/>
      <c r="S102" s="133">
        <v>43417</v>
      </c>
    </row>
    <row r="103" spans="1:19" ht="33" customHeight="1">
      <c r="A103" s="1123"/>
      <c r="B103" s="1159"/>
      <c r="C103" s="1123"/>
      <c r="D103" s="1138"/>
      <c r="E103" s="126"/>
      <c r="F103" s="1123"/>
      <c r="G103" s="1123"/>
      <c r="H103" s="93" t="s">
        <v>1145</v>
      </c>
      <c r="I103" s="1123"/>
      <c r="J103" s="1123"/>
      <c r="K103" s="1123"/>
      <c r="L103" s="517">
        <v>1440</v>
      </c>
      <c r="M103" s="517">
        <v>1712.17</v>
      </c>
      <c r="N103" s="443">
        <f>M103-L103</f>
        <v>272.1700000000001</v>
      </c>
      <c r="O103" s="65">
        <v>0.159</v>
      </c>
      <c r="P103" s="461">
        <v>1700</v>
      </c>
      <c r="Q103" s="216">
        <v>0.1529</v>
      </c>
      <c r="R103" s="1123"/>
      <c r="S103" s="133">
        <v>43417</v>
      </c>
    </row>
    <row r="104" spans="1:19" ht="33" customHeight="1">
      <c r="A104" s="892" t="s">
        <v>870</v>
      </c>
      <c r="B104" s="231">
        <v>43413</v>
      </c>
      <c r="C104" s="892" t="s">
        <v>1131</v>
      </c>
      <c r="D104" s="93" t="s">
        <v>1132</v>
      </c>
      <c r="E104" s="126" t="s">
        <v>48</v>
      </c>
      <c r="F104" s="1003" t="s">
        <v>225</v>
      </c>
      <c r="G104" s="890" t="s">
        <v>50</v>
      </c>
      <c r="H104" s="93" t="s">
        <v>434</v>
      </c>
      <c r="I104" s="210" t="s">
        <v>1257</v>
      </c>
      <c r="J104" s="892" t="s">
        <v>599</v>
      </c>
      <c r="K104" s="892">
        <v>1</v>
      </c>
      <c r="L104" s="252" t="s">
        <v>22</v>
      </c>
      <c r="M104" s="252" t="s">
        <v>22</v>
      </c>
      <c r="N104" s="252" t="s">
        <v>22</v>
      </c>
      <c r="O104" s="252" t="s">
        <v>22</v>
      </c>
      <c r="P104" s="247" t="s">
        <v>22</v>
      </c>
      <c r="Q104" s="247" t="s">
        <v>22</v>
      </c>
      <c r="R104" s="891">
        <v>6</v>
      </c>
      <c r="S104" s="252" t="s">
        <v>22</v>
      </c>
    </row>
    <row r="105" spans="1:19" ht="33" customHeight="1">
      <c r="A105" s="892" t="s">
        <v>970</v>
      </c>
      <c r="B105" s="231">
        <v>43412</v>
      </c>
      <c r="C105" s="892" t="s">
        <v>1133</v>
      </c>
      <c r="D105" s="93" t="s">
        <v>1134</v>
      </c>
      <c r="E105" s="126" t="s">
        <v>48</v>
      </c>
      <c r="F105" s="1003" t="s">
        <v>225</v>
      </c>
      <c r="G105" s="890" t="s">
        <v>50</v>
      </c>
      <c r="H105" s="93" t="s">
        <v>1140</v>
      </c>
      <c r="I105" s="969" t="s">
        <v>1142</v>
      </c>
      <c r="J105" s="892" t="s">
        <v>599</v>
      </c>
      <c r="K105" s="892">
        <v>1</v>
      </c>
      <c r="L105" s="517">
        <v>4221</v>
      </c>
      <c r="M105" s="517">
        <v>9514</v>
      </c>
      <c r="N105" s="443">
        <f>M105-L105</f>
        <v>5293</v>
      </c>
      <c r="O105" s="65">
        <v>0.5563</v>
      </c>
      <c r="P105" s="461">
        <v>142</v>
      </c>
      <c r="Q105" s="216">
        <v>0.5563</v>
      </c>
      <c r="R105" s="891">
        <v>2</v>
      </c>
      <c r="S105" s="133">
        <v>43411</v>
      </c>
    </row>
    <row r="106" spans="1:19" ht="33" customHeight="1">
      <c r="A106" s="892" t="s">
        <v>974</v>
      </c>
      <c r="B106" s="231">
        <v>43412</v>
      </c>
      <c r="C106" s="892" t="s">
        <v>1135</v>
      </c>
      <c r="D106" s="93" t="s">
        <v>1136</v>
      </c>
      <c r="E106" s="126" t="s">
        <v>48</v>
      </c>
      <c r="F106" s="1003" t="s">
        <v>225</v>
      </c>
      <c r="G106" s="890" t="s">
        <v>50</v>
      </c>
      <c r="H106" s="93" t="s">
        <v>1143</v>
      </c>
      <c r="I106" s="210" t="s">
        <v>1257</v>
      </c>
      <c r="J106" s="892" t="s">
        <v>599</v>
      </c>
      <c r="K106" s="892">
        <v>2</v>
      </c>
      <c r="L106" s="517">
        <v>27900</v>
      </c>
      <c r="M106" s="517">
        <v>30234.17</v>
      </c>
      <c r="N106" s="443">
        <f>M106-L106</f>
        <v>2334.1699999999983</v>
      </c>
      <c r="O106" s="65">
        <v>0.0772</v>
      </c>
      <c r="P106" s="461">
        <v>60000</v>
      </c>
      <c r="Q106" s="216">
        <v>0.0056</v>
      </c>
      <c r="R106" s="891">
        <v>2</v>
      </c>
      <c r="S106" s="133">
        <v>43412</v>
      </c>
    </row>
    <row r="107" spans="1:19" ht="33" customHeight="1">
      <c r="A107" s="892" t="s">
        <v>911</v>
      </c>
      <c r="B107" s="231">
        <v>43416</v>
      </c>
      <c r="C107" s="892" t="s">
        <v>1137</v>
      </c>
      <c r="D107" s="93" t="s">
        <v>484</v>
      </c>
      <c r="E107" s="126" t="s">
        <v>48</v>
      </c>
      <c r="F107" s="1003" t="s">
        <v>225</v>
      </c>
      <c r="G107" s="950" t="s">
        <v>50</v>
      </c>
      <c r="H107" s="93" t="s">
        <v>813</v>
      </c>
      <c r="I107" s="969" t="s">
        <v>284</v>
      </c>
      <c r="J107" s="892" t="s">
        <v>599</v>
      </c>
      <c r="K107" s="892">
        <v>1</v>
      </c>
      <c r="L107" s="252" t="s">
        <v>22</v>
      </c>
      <c r="M107" s="252" t="s">
        <v>22</v>
      </c>
      <c r="N107" s="252" t="s">
        <v>22</v>
      </c>
      <c r="O107" s="252" t="s">
        <v>22</v>
      </c>
      <c r="P107" s="252" t="s">
        <v>22</v>
      </c>
      <c r="Q107" s="252" t="s">
        <v>22</v>
      </c>
      <c r="R107" s="891">
        <v>5</v>
      </c>
      <c r="S107" s="252" t="s">
        <v>22</v>
      </c>
    </row>
    <row r="108" spans="1:19" ht="33" customHeight="1">
      <c r="A108" s="937" t="s">
        <v>906</v>
      </c>
      <c r="B108" s="231">
        <v>43423</v>
      </c>
      <c r="C108" s="937" t="s">
        <v>1131</v>
      </c>
      <c r="D108" s="93" t="s">
        <v>1132</v>
      </c>
      <c r="E108" s="126" t="s">
        <v>48</v>
      </c>
      <c r="F108" s="1003" t="s">
        <v>225</v>
      </c>
      <c r="G108" s="936" t="s">
        <v>50</v>
      </c>
      <c r="H108" s="93" t="s">
        <v>434</v>
      </c>
      <c r="I108" s="210" t="s">
        <v>1257</v>
      </c>
      <c r="J108" s="937" t="s">
        <v>676</v>
      </c>
      <c r="K108" s="892">
        <v>1</v>
      </c>
      <c r="L108" s="252" t="s">
        <v>22</v>
      </c>
      <c r="M108" s="252" t="s">
        <v>22</v>
      </c>
      <c r="N108" s="252" t="s">
        <v>22</v>
      </c>
      <c r="O108" s="252" t="s">
        <v>22</v>
      </c>
      <c r="P108" s="252" t="s">
        <v>22</v>
      </c>
      <c r="Q108" s="252" t="s">
        <v>22</v>
      </c>
      <c r="R108" s="891">
        <v>7</v>
      </c>
      <c r="S108" s="252" t="s">
        <v>22</v>
      </c>
    </row>
    <row r="109" spans="1:19" ht="33" customHeight="1">
      <c r="A109" s="952" t="s">
        <v>929</v>
      </c>
      <c r="B109" s="231">
        <v>43420</v>
      </c>
      <c r="C109" s="952" t="s">
        <v>1137</v>
      </c>
      <c r="D109" s="93" t="s">
        <v>484</v>
      </c>
      <c r="E109" s="126" t="s">
        <v>48</v>
      </c>
      <c r="F109" s="1003" t="s">
        <v>225</v>
      </c>
      <c r="G109" s="950" t="s">
        <v>50</v>
      </c>
      <c r="H109" s="93" t="s">
        <v>813</v>
      </c>
      <c r="I109" s="969" t="s">
        <v>284</v>
      </c>
      <c r="J109" s="952" t="s">
        <v>676</v>
      </c>
      <c r="K109" s="952"/>
      <c r="L109" s="252" t="s">
        <v>22</v>
      </c>
      <c r="M109" s="252" t="s">
        <v>22</v>
      </c>
      <c r="N109" s="252" t="s">
        <v>22</v>
      </c>
      <c r="O109" s="252" t="s">
        <v>22</v>
      </c>
      <c r="P109" s="247" t="s">
        <v>22</v>
      </c>
      <c r="Q109" s="247" t="s">
        <v>22</v>
      </c>
      <c r="R109" s="951">
        <v>6</v>
      </c>
      <c r="S109" s="252" t="s">
        <v>22</v>
      </c>
    </row>
    <row r="110" spans="1:19" ht="33" customHeight="1">
      <c r="A110" s="952" t="s">
        <v>962</v>
      </c>
      <c r="B110" s="231">
        <v>43424</v>
      </c>
      <c r="C110" s="952" t="s">
        <v>1179</v>
      </c>
      <c r="D110" s="93" t="s">
        <v>1180</v>
      </c>
      <c r="E110" s="126" t="s">
        <v>48</v>
      </c>
      <c r="F110" s="1003" t="s">
        <v>225</v>
      </c>
      <c r="G110" s="950" t="s">
        <v>50</v>
      </c>
      <c r="H110" s="93" t="s">
        <v>213</v>
      </c>
      <c r="I110" s="969" t="s">
        <v>562</v>
      </c>
      <c r="J110" s="952" t="s">
        <v>599</v>
      </c>
      <c r="K110" s="952">
        <v>1</v>
      </c>
      <c r="L110" s="517">
        <v>9120</v>
      </c>
      <c r="M110" s="517">
        <v>15353.7</v>
      </c>
      <c r="N110" s="443">
        <f>M110-L110</f>
        <v>6233.700000000001</v>
      </c>
      <c r="O110" s="65">
        <v>0.406</v>
      </c>
      <c r="P110" s="461">
        <v>16000</v>
      </c>
      <c r="Q110" s="216">
        <v>0.43</v>
      </c>
      <c r="R110" s="951">
        <v>6</v>
      </c>
      <c r="S110" s="133">
        <v>43424</v>
      </c>
    </row>
    <row r="111" spans="1:19" ht="33" customHeight="1">
      <c r="A111" s="952" t="s">
        <v>945</v>
      </c>
      <c r="B111" s="231">
        <v>43425</v>
      </c>
      <c r="C111" s="952" t="s">
        <v>1181</v>
      </c>
      <c r="D111" s="93" t="s">
        <v>1193</v>
      </c>
      <c r="E111" s="126" t="s">
        <v>48</v>
      </c>
      <c r="F111" s="1003" t="s">
        <v>225</v>
      </c>
      <c r="G111" s="950" t="s">
        <v>50</v>
      </c>
      <c r="H111" s="93" t="s">
        <v>1182</v>
      </c>
      <c r="I111" s="210" t="s">
        <v>1257</v>
      </c>
      <c r="J111" s="952" t="s">
        <v>599</v>
      </c>
      <c r="K111" s="952">
        <v>2</v>
      </c>
      <c r="L111" s="517">
        <v>14230</v>
      </c>
      <c r="M111" s="517">
        <v>21230.66</v>
      </c>
      <c r="N111" s="443">
        <f>M111-L111</f>
        <v>7000.66</v>
      </c>
      <c r="O111" s="65">
        <v>0.3297</v>
      </c>
      <c r="P111" s="461">
        <v>21045.3</v>
      </c>
      <c r="Q111" s="216">
        <v>0.3238</v>
      </c>
      <c r="R111" s="951">
        <v>6</v>
      </c>
      <c r="S111" s="133">
        <v>43425</v>
      </c>
    </row>
    <row r="112" spans="1:19" ht="33" customHeight="1">
      <c r="A112" s="955" t="s">
        <v>940</v>
      </c>
      <c r="B112" s="231">
        <v>43430</v>
      </c>
      <c r="C112" s="955" t="s">
        <v>1203</v>
      </c>
      <c r="D112" s="93" t="s">
        <v>1197</v>
      </c>
      <c r="E112" s="126" t="s">
        <v>48</v>
      </c>
      <c r="F112" s="1003" t="s">
        <v>225</v>
      </c>
      <c r="G112" s="954" t="s">
        <v>50</v>
      </c>
      <c r="H112" s="93" t="s">
        <v>986</v>
      </c>
      <c r="I112" s="1001" t="s">
        <v>1243</v>
      </c>
      <c r="J112" s="955" t="s">
        <v>599</v>
      </c>
      <c r="K112" s="110">
        <v>6</v>
      </c>
      <c r="L112" s="252" t="s">
        <v>22</v>
      </c>
      <c r="M112" s="262"/>
      <c r="N112" s="252" t="s">
        <v>22</v>
      </c>
      <c r="O112" s="252" t="s">
        <v>22</v>
      </c>
      <c r="P112" s="247" t="s">
        <v>22</v>
      </c>
      <c r="Q112" s="247" t="s">
        <v>22</v>
      </c>
      <c r="R112" s="1001">
        <v>7</v>
      </c>
      <c r="S112" s="252" t="s">
        <v>22</v>
      </c>
    </row>
    <row r="113" spans="1:19" ht="33" customHeight="1">
      <c r="A113" s="955" t="s">
        <v>994</v>
      </c>
      <c r="B113" s="231">
        <v>43426</v>
      </c>
      <c r="C113" s="955" t="s">
        <v>1192</v>
      </c>
      <c r="D113" s="93" t="s">
        <v>1194</v>
      </c>
      <c r="E113" s="126" t="s">
        <v>48</v>
      </c>
      <c r="F113" s="1003" t="s">
        <v>225</v>
      </c>
      <c r="G113" s="954" t="s">
        <v>50</v>
      </c>
      <c r="H113" s="93" t="s">
        <v>1027</v>
      </c>
      <c r="I113" s="210" t="s">
        <v>1257</v>
      </c>
      <c r="J113" s="955" t="s">
        <v>599</v>
      </c>
      <c r="K113" s="952">
        <v>2</v>
      </c>
      <c r="L113" s="517">
        <v>14415.29</v>
      </c>
      <c r="M113" s="517">
        <v>14694.38</v>
      </c>
      <c r="N113" s="443">
        <f>M113-L113</f>
        <v>279.0899999999983</v>
      </c>
      <c r="O113" s="65">
        <f>N113/M113</f>
        <v>0.018992975545752754</v>
      </c>
      <c r="P113" s="461">
        <v>47236.3</v>
      </c>
      <c r="Q113" s="216">
        <v>0.7012</v>
      </c>
      <c r="R113" s="951">
        <v>5</v>
      </c>
      <c r="S113" s="133">
        <v>43427</v>
      </c>
    </row>
    <row r="114" spans="1:19" ht="33" customHeight="1">
      <c r="A114" s="955" t="s">
        <v>1010</v>
      </c>
      <c r="B114" s="231">
        <v>43427</v>
      </c>
      <c r="C114" s="955" t="s">
        <v>1200</v>
      </c>
      <c r="D114" s="93" t="s">
        <v>1195</v>
      </c>
      <c r="E114" s="126" t="s">
        <v>48</v>
      </c>
      <c r="F114" s="1003" t="s">
        <v>225</v>
      </c>
      <c r="G114" s="954" t="s">
        <v>50</v>
      </c>
      <c r="H114" s="93" t="s">
        <v>1198</v>
      </c>
      <c r="I114" s="210" t="s">
        <v>1257</v>
      </c>
      <c r="J114" s="955" t="s">
        <v>599</v>
      </c>
      <c r="K114" s="892">
        <v>2</v>
      </c>
      <c r="L114" s="517">
        <v>9930</v>
      </c>
      <c r="M114" s="517">
        <v>10600</v>
      </c>
      <c r="N114" s="443">
        <f>M114-L114</f>
        <v>670</v>
      </c>
      <c r="O114" s="65">
        <f aca="true" t="shared" si="9" ref="O114:O119">N114/M114</f>
        <v>0.06320754716981132</v>
      </c>
      <c r="P114" s="461">
        <v>18400</v>
      </c>
      <c r="Q114" s="216">
        <v>0.46032</v>
      </c>
      <c r="R114" s="891">
        <v>8</v>
      </c>
      <c r="S114" s="133">
        <v>43430</v>
      </c>
    </row>
    <row r="115" spans="1:19" ht="33" customHeight="1">
      <c r="A115" s="955" t="s">
        <v>1051</v>
      </c>
      <c r="B115" s="231">
        <v>43427</v>
      </c>
      <c r="C115" s="955" t="s">
        <v>1199</v>
      </c>
      <c r="D115" s="93" t="s">
        <v>1196</v>
      </c>
      <c r="E115" s="126" t="s">
        <v>48</v>
      </c>
      <c r="F115" s="1003" t="s">
        <v>225</v>
      </c>
      <c r="G115" s="954" t="s">
        <v>50</v>
      </c>
      <c r="H115" s="93" t="s">
        <v>1198</v>
      </c>
      <c r="I115" s="210" t="s">
        <v>1257</v>
      </c>
      <c r="J115" s="955" t="s">
        <v>599</v>
      </c>
      <c r="K115" s="892">
        <v>2</v>
      </c>
      <c r="L115" s="517">
        <v>8300</v>
      </c>
      <c r="M115" s="517">
        <v>9803.65</v>
      </c>
      <c r="N115" s="443">
        <f>M115-L115</f>
        <v>1503.6499999999996</v>
      </c>
      <c r="O115" s="65">
        <f t="shared" si="9"/>
        <v>0.15337654853039426</v>
      </c>
      <c r="P115" s="461">
        <v>14470.4</v>
      </c>
      <c r="Q115" s="216">
        <v>0.4264</v>
      </c>
      <c r="R115" s="891">
        <v>8</v>
      </c>
      <c r="S115" s="133">
        <v>43427</v>
      </c>
    </row>
    <row r="116" spans="1:19" ht="33" customHeight="1">
      <c r="A116" s="955" t="s">
        <v>1005</v>
      </c>
      <c r="B116" s="231">
        <v>43340</v>
      </c>
      <c r="C116" s="93" t="s">
        <v>1201</v>
      </c>
      <c r="D116" s="93" t="s">
        <v>1202</v>
      </c>
      <c r="E116" s="126" t="s">
        <v>48</v>
      </c>
      <c r="F116" s="1003" t="s">
        <v>225</v>
      </c>
      <c r="G116" s="962" t="s">
        <v>50</v>
      </c>
      <c r="H116" s="93" t="s">
        <v>986</v>
      </c>
      <c r="I116" s="210" t="s">
        <v>1257</v>
      </c>
      <c r="J116" s="964" t="s">
        <v>730</v>
      </c>
      <c r="K116" s="737">
        <v>1</v>
      </c>
      <c r="L116" s="252" t="s">
        <v>22</v>
      </c>
      <c r="M116" s="252" t="s">
        <v>22</v>
      </c>
      <c r="N116" s="252" t="s">
        <v>22</v>
      </c>
      <c r="O116" s="252" t="s">
        <v>22</v>
      </c>
      <c r="P116" s="247" t="s">
        <v>22</v>
      </c>
      <c r="Q116" s="247" t="s">
        <v>22</v>
      </c>
      <c r="R116" s="734">
        <v>6</v>
      </c>
      <c r="S116" s="252" t="s">
        <v>22</v>
      </c>
    </row>
    <row r="117" spans="1:19" ht="33" customHeight="1">
      <c r="A117" s="964" t="s">
        <v>1052</v>
      </c>
      <c r="B117" s="231">
        <v>43335</v>
      </c>
      <c r="C117" s="93" t="s">
        <v>1226</v>
      </c>
      <c r="D117" s="93" t="s">
        <v>1227</v>
      </c>
      <c r="E117" s="126" t="s">
        <v>224</v>
      </c>
      <c r="F117" s="1003" t="s">
        <v>225</v>
      </c>
      <c r="G117" s="973" t="s">
        <v>50</v>
      </c>
      <c r="H117" s="93" t="s">
        <v>1233</v>
      </c>
      <c r="I117" s="974" t="s">
        <v>562</v>
      </c>
      <c r="J117" s="974" t="s">
        <v>38</v>
      </c>
      <c r="K117" s="964">
        <v>1</v>
      </c>
      <c r="L117" s="517">
        <v>7100</v>
      </c>
      <c r="M117" s="517">
        <v>11590</v>
      </c>
      <c r="N117" s="443">
        <f>M117-L117</f>
        <v>4490</v>
      </c>
      <c r="O117" s="65">
        <f t="shared" si="9"/>
        <v>0.38740293356341676</v>
      </c>
      <c r="P117" s="461">
        <v>17600</v>
      </c>
      <c r="Q117" s="216">
        <f>(P117-L117)/P117*100%</f>
        <v>0.5965909090909091</v>
      </c>
      <c r="R117" s="963">
        <v>11</v>
      </c>
      <c r="S117" s="133">
        <v>43444</v>
      </c>
    </row>
    <row r="118" spans="1:19" ht="33" customHeight="1">
      <c r="A118" s="964" t="s">
        <v>1053</v>
      </c>
      <c r="B118" s="231">
        <v>43433</v>
      </c>
      <c r="C118" s="93" t="s">
        <v>1209</v>
      </c>
      <c r="D118" s="93" t="s">
        <v>1210</v>
      </c>
      <c r="E118" s="126" t="s">
        <v>48</v>
      </c>
      <c r="F118" s="1003" t="s">
        <v>225</v>
      </c>
      <c r="G118" s="962" t="s">
        <v>50</v>
      </c>
      <c r="H118" s="93" t="s">
        <v>1211</v>
      </c>
      <c r="I118" s="982" t="s">
        <v>1243</v>
      </c>
      <c r="J118" s="964" t="s">
        <v>676</v>
      </c>
      <c r="K118" s="964">
        <v>6</v>
      </c>
      <c r="L118" s="517">
        <v>8616</v>
      </c>
      <c r="M118" s="517">
        <v>10331.38</v>
      </c>
      <c r="N118" s="443">
        <f>M118-L118</f>
        <v>1715.3799999999992</v>
      </c>
      <c r="O118" s="65">
        <f t="shared" si="9"/>
        <v>0.16603590227055817</v>
      </c>
      <c r="P118" s="461">
        <v>22660</v>
      </c>
      <c r="Q118" s="216">
        <f>(P118-L118)/P118*100%</f>
        <v>0.6197705207413945</v>
      </c>
      <c r="R118" s="963">
        <v>8</v>
      </c>
      <c r="S118" s="133">
        <v>43433</v>
      </c>
    </row>
    <row r="119" spans="1:19" ht="33" customHeight="1">
      <c r="A119" s="964" t="s">
        <v>1023</v>
      </c>
      <c r="B119" s="231">
        <v>43438</v>
      </c>
      <c r="C119" s="93" t="s">
        <v>1201</v>
      </c>
      <c r="D119" s="93" t="s">
        <v>1202</v>
      </c>
      <c r="E119" s="126" t="s">
        <v>48</v>
      </c>
      <c r="F119" s="1003" t="s">
        <v>225</v>
      </c>
      <c r="G119" s="968" t="s">
        <v>50</v>
      </c>
      <c r="H119" s="93" t="s">
        <v>1215</v>
      </c>
      <c r="I119" s="210" t="s">
        <v>1257</v>
      </c>
      <c r="J119" s="966" t="s">
        <v>676</v>
      </c>
      <c r="K119" s="964">
        <v>2</v>
      </c>
      <c r="L119" s="517">
        <v>2698</v>
      </c>
      <c r="M119" s="517">
        <v>3987.7</v>
      </c>
      <c r="N119" s="443">
        <f>M119-L119</f>
        <v>1289.6999999999998</v>
      </c>
      <c r="O119" s="65">
        <f t="shared" si="9"/>
        <v>0.32341951500865157</v>
      </c>
      <c r="P119" s="461">
        <v>7635</v>
      </c>
      <c r="Q119" s="216">
        <f>(P119-L119)/P119*100%</f>
        <v>0.6466273739358219</v>
      </c>
      <c r="R119" s="963">
        <v>10</v>
      </c>
      <c r="S119" s="133">
        <v>43439</v>
      </c>
    </row>
    <row r="120" spans="1:19" ht="33.75" customHeight="1" thickBot="1">
      <c r="A120" s="1167" t="s">
        <v>5</v>
      </c>
      <c r="B120" s="1168"/>
      <c r="C120" s="1168"/>
      <c r="D120" s="1168"/>
      <c r="E120" s="1168"/>
      <c r="F120" s="1168"/>
      <c r="G120" s="1168"/>
      <c r="H120" s="1168"/>
      <c r="I120" s="1168"/>
      <c r="J120" s="1169"/>
      <c r="K120" s="212">
        <v>75</v>
      </c>
      <c r="L120" s="213">
        <f>SUM(L8:L119)</f>
        <v>388086.4699999999</v>
      </c>
      <c r="M120" s="213">
        <f>SUM(M8:M119)</f>
        <v>526326.99</v>
      </c>
      <c r="N120" s="214">
        <f>M120-L120</f>
        <v>138240.52000000008</v>
      </c>
      <c r="O120" s="184">
        <f>N120/M120*100%</f>
        <v>0.26265139851558833</v>
      </c>
      <c r="P120" s="215"/>
      <c r="Q120" s="216"/>
      <c r="R120" s="217">
        <v>449</v>
      </c>
      <c r="S120" s="211"/>
    </row>
    <row r="121" spans="1:19" ht="33" customHeight="1" thickBot="1">
      <c r="A121" s="1141" t="s">
        <v>29</v>
      </c>
      <c r="B121" s="1142"/>
      <c r="C121" s="1142"/>
      <c r="D121" s="1142"/>
      <c r="E121" s="1142"/>
      <c r="F121" s="1142"/>
      <c r="G121" s="1142"/>
      <c r="H121" s="1142"/>
      <c r="I121" s="1142"/>
      <c r="J121" s="1142"/>
      <c r="K121" s="1143"/>
      <c r="L121" s="1166">
        <f>N120</f>
        <v>138240.52000000008</v>
      </c>
      <c r="M121" s="1143"/>
      <c r="N121" s="1148" t="s">
        <v>33</v>
      </c>
      <c r="O121" s="1149"/>
      <c r="P121" s="1149"/>
      <c r="Q121" s="1149"/>
      <c r="R121" s="185">
        <f>R120/70</f>
        <v>6.414285714285715</v>
      </c>
      <c r="S121" s="181"/>
    </row>
    <row r="122" spans="1:19" ht="33" customHeight="1" thickBot="1">
      <c r="A122" s="1141" t="s">
        <v>28</v>
      </c>
      <c r="B122" s="1142"/>
      <c r="C122" s="1142"/>
      <c r="D122" s="1142"/>
      <c r="E122" s="1142"/>
      <c r="F122" s="1142"/>
      <c r="G122" s="1142"/>
      <c r="H122" s="1142"/>
      <c r="I122" s="1142"/>
      <c r="J122" s="1142"/>
      <c r="K122" s="1143"/>
      <c r="L122" s="1144">
        <f>O120</f>
        <v>0.26265139851558833</v>
      </c>
      <c r="M122" s="1145"/>
      <c r="N122" s="86"/>
      <c r="O122" s="86"/>
      <c r="P122" s="87"/>
      <c r="Q122" s="176"/>
      <c r="R122" s="177"/>
      <c r="S122" s="178"/>
    </row>
    <row r="123" spans="16:19" ht="33" customHeight="1">
      <c r="P123" s="89"/>
      <c r="Q123" s="176"/>
      <c r="R123" s="179"/>
      <c r="S123" s="113"/>
    </row>
    <row r="124" spans="1:19" ht="33" customHeight="1">
      <c r="A124" s="363" t="s">
        <v>80</v>
      </c>
      <c r="B124" s="79"/>
      <c r="C124" s="35"/>
      <c r="D124" s="35"/>
      <c r="E124" s="6"/>
      <c r="F124" s="6"/>
      <c r="L124" s="89"/>
      <c r="P124" s="90"/>
      <c r="Q124" s="176"/>
      <c r="R124" s="88"/>
      <c r="S124" s="85"/>
    </row>
    <row r="125" spans="1:17" ht="33" customHeight="1">
      <c r="A125" s="363" t="s">
        <v>81</v>
      </c>
      <c r="B125" s="79"/>
      <c r="C125" s="35"/>
      <c r="D125" s="35"/>
      <c r="E125" s="6"/>
      <c r="F125" s="1"/>
      <c r="Q125" s="176"/>
    </row>
    <row r="126" spans="1:17" ht="33" customHeight="1">
      <c r="A126" s="363" t="s">
        <v>82</v>
      </c>
      <c r="B126" s="79"/>
      <c r="C126" s="35"/>
      <c r="D126" s="35"/>
      <c r="E126" s="8"/>
      <c r="F126" s="8"/>
      <c r="Q126" s="176"/>
    </row>
    <row r="127" spans="1:17" ht="33" customHeight="1">
      <c r="A127" s="363" t="s">
        <v>83</v>
      </c>
      <c r="B127" s="79"/>
      <c r="C127" s="35"/>
      <c r="D127" s="35"/>
      <c r="E127" s="8"/>
      <c r="F127" s="8"/>
      <c r="Q127" s="176"/>
    </row>
    <row r="128" spans="1:17" ht="33" customHeight="1">
      <c r="A128" s="363" t="s">
        <v>84</v>
      </c>
      <c r="B128" s="79"/>
      <c r="C128" s="35"/>
      <c r="D128" s="35"/>
      <c r="E128" s="8"/>
      <c r="F128" s="8"/>
      <c r="Q128" s="176"/>
    </row>
    <row r="129" spans="1:17" ht="33" customHeight="1">
      <c r="A129" s="363" t="s">
        <v>85</v>
      </c>
      <c r="B129" s="79"/>
      <c r="C129" s="35"/>
      <c r="D129" s="35"/>
      <c r="E129" s="1"/>
      <c r="F129" s="9"/>
      <c r="Q129" s="176"/>
    </row>
    <row r="130" spans="1:6" ht="33" customHeight="1">
      <c r="A130" s="363" t="s">
        <v>86</v>
      </c>
      <c r="B130" s="79"/>
      <c r="C130" s="35"/>
      <c r="D130" s="35"/>
      <c r="E130" s="1"/>
      <c r="F130" s="1"/>
    </row>
    <row r="131" spans="1:6" ht="33" customHeight="1">
      <c r="A131" s="363" t="s">
        <v>87</v>
      </c>
      <c r="B131" s="79"/>
      <c r="C131" s="35"/>
      <c r="D131" s="35"/>
      <c r="E131" s="1"/>
      <c r="F131" s="1"/>
    </row>
    <row r="132" spans="1:6" ht="33" customHeight="1">
      <c r="A132" s="363"/>
      <c r="B132" s="79"/>
      <c r="C132" s="35"/>
      <c r="D132" s="35"/>
      <c r="E132" s="1"/>
      <c r="F132" s="1"/>
    </row>
    <row r="133" spans="1:6" ht="33" customHeight="1">
      <c r="A133" s="364" t="s">
        <v>88</v>
      </c>
      <c r="B133" s="79"/>
      <c r="C133" s="35"/>
      <c r="D133" s="35"/>
      <c r="E133" s="1"/>
      <c r="F133" s="1"/>
    </row>
    <row r="135" ht="33" customHeight="1">
      <c r="A135" s="66" t="s">
        <v>103</v>
      </c>
    </row>
  </sheetData>
  <sheetProtection/>
  <mergeCells count="58">
    <mergeCell ref="I100:I103"/>
    <mergeCell ref="A85:A86"/>
    <mergeCell ref="B85:B86"/>
    <mergeCell ref="C85:C86"/>
    <mergeCell ref="D85:D86"/>
    <mergeCell ref="C100:C103"/>
    <mergeCell ref="D100:D103"/>
    <mergeCell ref="F100:F103"/>
    <mergeCell ref="R85:R86"/>
    <mergeCell ref="J85:J86"/>
    <mergeCell ref="K85:K86"/>
    <mergeCell ref="N121:Q121"/>
    <mergeCell ref="L122:M122"/>
    <mergeCell ref="A121:K121"/>
    <mergeCell ref="A122:K122"/>
    <mergeCell ref="L121:M121"/>
    <mergeCell ref="A120:J120"/>
    <mergeCell ref="G100:G103"/>
    <mergeCell ref="R12:R13"/>
    <mergeCell ref="B28:B32"/>
    <mergeCell ref="C28:C32"/>
    <mergeCell ref="D28:D32"/>
    <mergeCell ref="I28:I32"/>
    <mergeCell ref="J28:J32"/>
    <mergeCell ref="G28:G32"/>
    <mergeCell ref="G12:G13"/>
    <mergeCell ref="I12:I13"/>
    <mergeCell ref="D12:D13"/>
    <mergeCell ref="J76:J77"/>
    <mergeCell ref="J78:J79"/>
    <mergeCell ref="A78:A79"/>
    <mergeCell ref="B78:B79"/>
    <mergeCell ref="C78:C79"/>
    <mergeCell ref="I76:I77"/>
    <mergeCell ref="G76:G77"/>
    <mergeCell ref="G78:G79"/>
    <mergeCell ref="I78:I79"/>
    <mergeCell ref="D78:D79"/>
    <mergeCell ref="B12:B13"/>
    <mergeCell ref="A12:A13"/>
    <mergeCell ref="C12:C13"/>
    <mergeCell ref="J12:J13"/>
    <mergeCell ref="K76:K77"/>
    <mergeCell ref="A76:A77"/>
    <mergeCell ref="B76:B77"/>
    <mergeCell ref="C76:C77"/>
    <mergeCell ref="D76:D77"/>
    <mergeCell ref="A28:A32"/>
    <mergeCell ref="A1:S1"/>
    <mergeCell ref="A4:S4"/>
    <mergeCell ref="A3:S3"/>
    <mergeCell ref="A2:S2"/>
    <mergeCell ref="S12:S13"/>
    <mergeCell ref="J100:J103"/>
    <mergeCell ref="K100:K103"/>
    <mergeCell ref="R100:R103"/>
    <mergeCell ref="A100:A103"/>
    <mergeCell ref="B100:B103"/>
  </mergeCells>
  <hyperlinks>
    <hyperlink ref="C27" r:id="rId1" tooltip="00677.000.046/2018" display="http://sistemas.mp.rs.gov.br/sga-web/pedidoCompra/pedidoCompra-resumo.xhtml?procedimentoId=00677.000.046%2F2018&amp;viewRetorno=%2Ftarefas%2Findex.xhtml"/>
  </hyperlinks>
  <printOptions horizontalCentered="1"/>
  <pageMargins left="0" right="0" top="0.5905511811023623" bottom="0.3937007874015748" header="0.5118110236220472" footer="0.5118110236220472"/>
  <pageSetup fitToHeight="4" fitToWidth="1" horizontalDpi="600" verticalDpi="600" orientation="landscape" paperSize="9" scale="32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E13">
      <selection activeCell="I15" sqref="I15"/>
    </sheetView>
  </sheetViews>
  <sheetFormatPr defaultColWidth="9.140625" defaultRowHeight="12.75"/>
  <cols>
    <col min="1" max="1" width="63.00390625" style="153" customWidth="1"/>
    <col min="2" max="3" width="9.140625" style="153" hidden="1" customWidth="1"/>
    <col min="4" max="4" width="23.7109375" style="153" hidden="1" customWidth="1"/>
    <col min="5" max="5" width="21.140625" style="153" bestFit="1" customWidth="1"/>
    <col min="6" max="6" width="34.140625" style="153" customWidth="1"/>
    <col min="7" max="7" width="28.421875" style="153" bestFit="1" customWidth="1"/>
    <col min="8" max="8" width="33.00390625" style="153" bestFit="1" customWidth="1"/>
    <col min="9" max="9" width="40.140625" style="153" bestFit="1" customWidth="1"/>
    <col min="10" max="16384" width="9.140625" style="153" customWidth="1"/>
  </cols>
  <sheetData>
    <row r="1" spans="1:9" ht="24.75" customHeight="1">
      <c r="A1" s="1194" t="s">
        <v>16</v>
      </c>
      <c r="B1" s="1194"/>
      <c r="C1" s="1194"/>
      <c r="D1" s="1194"/>
      <c r="E1" s="1194"/>
      <c r="F1" s="1194"/>
      <c r="G1" s="1194"/>
      <c r="H1" s="1194"/>
      <c r="I1" s="1194"/>
    </row>
    <row r="2" spans="1:9" ht="24.75" customHeight="1">
      <c r="A2" s="1194" t="s">
        <v>17</v>
      </c>
      <c r="B2" s="1194"/>
      <c r="C2" s="1194"/>
      <c r="D2" s="1194"/>
      <c r="E2" s="1194"/>
      <c r="F2" s="1194"/>
      <c r="G2" s="1194"/>
      <c r="H2" s="1194"/>
      <c r="I2" s="1194"/>
    </row>
    <row r="3" spans="1:9" ht="24.75" customHeight="1">
      <c r="A3" s="1194" t="s">
        <v>1263</v>
      </c>
      <c r="B3" s="1194"/>
      <c r="C3" s="1194"/>
      <c r="D3" s="1194"/>
      <c r="E3" s="1194"/>
      <c r="F3" s="1194"/>
      <c r="G3" s="1194"/>
      <c r="H3" s="1194"/>
      <c r="I3" s="1194"/>
    </row>
    <row r="4" spans="1:9" ht="24.75" customHeight="1">
      <c r="A4" s="1194" t="s">
        <v>55</v>
      </c>
      <c r="B4" s="1194"/>
      <c r="C4" s="1194"/>
      <c r="D4" s="1194"/>
      <c r="E4" s="1194"/>
      <c r="F4" s="1194"/>
      <c r="G4" s="1194"/>
      <c r="H4" s="1194"/>
      <c r="I4" s="1194"/>
    </row>
    <row r="5" spans="1:9" ht="15">
      <c r="A5" s="154"/>
      <c r="B5" s="154"/>
      <c r="C5" s="154"/>
      <c r="D5" s="154"/>
      <c r="E5" s="154"/>
      <c r="F5" s="154"/>
      <c r="G5" s="154"/>
      <c r="H5" s="154"/>
      <c r="I5" s="154"/>
    </row>
    <row r="6" spans="1:9" ht="15">
      <c r="A6" s="1194" t="s">
        <v>56</v>
      </c>
      <c r="B6" s="1194"/>
      <c r="C6" s="1194"/>
      <c r="D6" s="1194"/>
      <c r="E6" s="1194"/>
      <c r="F6" s="1194"/>
      <c r="G6" s="1194"/>
      <c r="H6" s="1194"/>
      <c r="I6" s="1194"/>
    </row>
    <row r="7" ht="15.75" thickBot="1"/>
    <row r="8" spans="1:9" s="155" customFormat="1" ht="19.5" customHeight="1">
      <c r="A8" s="1195" t="s">
        <v>57</v>
      </c>
      <c r="B8" s="1196"/>
      <c r="C8" s="1196"/>
      <c r="D8" s="1196"/>
      <c r="E8" s="1199">
        <v>2018</v>
      </c>
      <c r="F8" s="1199"/>
      <c r="G8" s="1199"/>
      <c r="H8" s="1199"/>
      <c r="I8" s="1200"/>
    </row>
    <row r="9" spans="1:9" ht="54" customHeight="1" thickBot="1">
      <c r="A9" s="1197"/>
      <c r="B9" s="1198"/>
      <c r="C9" s="1198"/>
      <c r="D9" s="1198"/>
      <c r="E9" s="156" t="s">
        <v>58</v>
      </c>
      <c r="F9" s="157" t="s">
        <v>59</v>
      </c>
      <c r="G9" s="157" t="s">
        <v>60</v>
      </c>
      <c r="H9" s="226" t="s">
        <v>61</v>
      </c>
      <c r="I9" s="227" t="s">
        <v>62</v>
      </c>
    </row>
    <row r="10" spans="1:9" s="162" customFormat="1" ht="24.75" customHeight="1">
      <c r="A10" s="1190" t="s">
        <v>63</v>
      </c>
      <c r="B10" s="1191"/>
      <c r="C10" s="1191"/>
      <c r="D10" s="1191"/>
      <c r="E10" s="158">
        <v>12</v>
      </c>
      <c r="F10" s="159">
        <v>771015.65</v>
      </c>
      <c r="G10" s="159">
        <v>949351.49</v>
      </c>
      <c r="H10" s="224">
        <f aca="true" t="shared" si="0" ref="H10:H15">G10-F10</f>
        <v>178335.83999999997</v>
      </c>
      <c r="I10" s="225">
        <f aca="true" t="shared" si="1" ref="I10:I15">H10/G10</f>
        <v>0.18785017127850084</v>
      </c>
    </row>
    <row r="11" spans="1:9" s="162" customFormat="1" ht="24.75" customHeight="1">
      <c r="A11" s="1192" t="s">
        <v>64</v>
      </c>
      <c r="B11" s="1193"/>
      <c r="C11" s="1193"/>
      <c r="D11" s="1193"/>
      <c r="E11" s="163">
        <v>15</v>
      </c>
      <c r="F11" s="164">
        <v>6963155.28</v>
      </c>
      <c r="G11" s="164">
        <v>8304153.23</v>
      </c>
      <c r="H11" s="160">
        <f t="shared" si="0"/>
        <v>1340997.9500000002</v>
      </c>
      <c r="I11" s="161">
        <f t="shared" si="1"/>
        <v>0.16148521262293714</v>
      </c>
    </row>
    <row r="12" spans="1:9" s="162" customFormat="1" ht="24.75" customHeight="1">
      <c r="A12" s="1192" t="s">
        <v>65</v>
      </c>
      <c r="B12" s="1193"/>
      <c r="C12" s="1193"/>
      <c r="D12" s="1193"/>
      <c r="E12" s="163">
        <v>2</v>
      </c>
      <c r="F12" s="164">
        <v>18353540</v>
      </c>
      <c r="G12" s="164">
        <v>22022766.72</v>
      </c>
      <c r="H12" s="160">
        <f t="shared" si="0"/>
        <v>3669226.719999999</v>
      </c>
      <c r="I12" s="161">
        <f t="shared" si="1"/>
        <v>0.16661061558027523</v>
      </c>
    </row>
    <row r="13" spans="1:9" s="162" customFormat="1" ht="24.75" customHeight="1">
      <c r="A13" s="1192" t="s">
        <v>66</v>
      </c>
      <c r="B13" s="1193"/>
      <c r="C13" s="1193"/>
      <c r="D13" s="1193"/>
      <c r="E13" s="163">
        <v>5</v>
      </c>
      <c r="F13" s="164">
        <v>357569.52</v>
      </c>
      <c r="G13" s="164">
        <v>524638.61</v>
      </c>
      <c r="H13" s="160">
        <f t="shared" si="0"/>
        <v>167069.08999999997</v>
      </c>
      <c r="I13" s="161">
        <f t="shared" si="1"/>
        <v>0.31844604422080175</v>
      </c>
    </row>
    <row r="14" spans="1:9" s="162" customFormat="1" ht="24.75" customHeight="1">
      <c r="A14" s="1192" t="s">
        <v>67</v>
      </c>
      <c r="B14" s="1193"/>
      <c r="C14" s="1193"/>
      <c r="D14" s="1193"/>
      <c r="E14" s="163">
        <v>133</v>
      </c>
      <c r="F14" s="164">
        <v>17715842.43</v>
      </c>
      <c r="G14" s="1050">
        <v>22690746.13</v>
      </c>
      <c r="H14" s="160">
        <f t="shared" si="0"/>
        <v>4974903.699999999</v>
      </c>
      <c r="I14" s="161">
        <f t="shared" si="1"/>
        <v>0.21924813188150546</v>
      </c>
    </row>
    <row r="15" spans="1:9" s="162" customFormat="1" ht="24.75" customHeight="1" thickBot="1">
      <c r="A15" s="1192" t="s">
        <v>68</v>
      </c>
      <c r="B15" s="1193"/>
      <c r="C15" s="1193"/>
      <c r="D15" s="1193"/>
      <c r="E15" s="163">
        <v>101</v>
      </c>
      <c r="F15" s="164">
        <v>388086.47</v>
      </c>
      <c r="G15" s="1050">
        <v>526326.99</v>
      </c>
      <c r="H15" s="160">
        <f t="shared" si="0"/>
        <v>138240.52000000002</v>
      </c>
      <c r="I15" s="161">
        <f t="shared" si="1"/>
        <v>0.2626513985155882</v>
      </c>
    </row>
    <row r="16" spans="1:9" s="162" customFormat="1" ht="24.75" customHeight="1" thickBot="1">
      <c r="A16" s="1179" t="s">
        <v>69</v>
      </c>
      <c r="B16" s="1180"/>
      <c r="C16" s="1180"/>
      <c r="D16" s="1181"/>
      <c r="E16" s="165">
        <f>SUM(E10:E15)</f>
        <v>268</v>
      </c>
      <c r="F16" s="166">
        <f>SUM(F10:F15)</f>
        <v>44549209.349999994</v>
      </c>
      <c r="G16" s="228">
        <f>SUM(G10:G15)</f>
        <v>55017983.169999994</v>
      </c>
      <c r="H16" s="230">
        <f>SUM(H10:H15)</f>
        <v>10468773.819999997</v>
      </c>
      <c r="I16" s="229">
        <f>H16/G16*100%</f>
        <v>0.19027912723831672</v>
      </c>
    </row>
    <row r="17" spans="1:9" s="162" customFormat="1" ht="24.75" customHeight="1">
      <c r="A17" s="1182" t="s">
        <v>70</v>
      </c>
      <c r="B17" s="1183"/>
      <c r="C17" s="1183"/>
      <c r="D17" s="1183"/>
      <c r="E17" s="1183"/>
      <c r="F17" s="1184">
        <f>H16</f>
        <v>10468773.819999997</v>
      </c>
      <c r="G17" s="1184"/>
      <c r="H17" s="1184"/>
      <c r="I17" s="1185"/>
    </row>
    <row r="18" spans="1:9" s="162" customFormat="1" ht="24.75" customHeight="1" thickBot="1">
      <c r="A18" s="1186" t="s">
        <v>71</v>
      </c>
      <c r="B18" s="1187"/>
      <c r="C18" s="1187"/>
      <c r="D18" s="1187"/>
      <c r="E18" s="1187" t="s">
        <v>22</v>
      </c>
      <c r="F18" s="1188">
        <f>I16</f>
        <v>0.19027912723831672</v>
      </c>
      <c r="G18" s="1188"/>
      <c r="H18" s="1188"/>
      <c r="I18" s="1189"/>
    </row>
    <row r="19" spans="1:9" s="155" customFormat="1" ht="24.75" customHeight="1" thickBot="1">
      <c r="A19" s="1172" t="s">
        <v>72</v>
      </c>
      <c r="B19" s="1173"/>
      <c r="C19" s="1173"/>
      <c r="D19" s="1173"/>
      <c r="E19" s="1173" t="s">
        <v>22</v>
      </c>
      <c r="F19" s="1174">
        <f>E16</f>
        <v>268</v>
      </c>
      <c r="G19" s="1174"/>
      <c r="H19" s="1174"/>
      <c r="I19" s="1175"/>
    </row>
    <row r="20" spans="1:9" ht="15">
      <c r="A20" s="167"/>
      <c r="B20" s="167"/>
      <c r="C20" s="167"/>
      <c r="D20" s="167"/>
      <c r="E20" s="167"/>
      <c r="G20" s="167"/>
      <c r="H20" s="167"/>
      <c r="I20" s="167"/>
    </row>
    <row r="21" spans="1:9" ht="15">
      <c r="A21" s="1176" t="s">
        <v>73</v>
      </c>
      <c r="B21" s="1176"/>
      <c r="C21" s="1176"/>
      <c r="D21" s="1176"/>
      <c r="E21" s="1176"/>
      <c r="F21" s="1176"/>
      <c r="G21" s="1176"/>
      <c r="H21" s="1176"/>
      <c r="I21" s="1176"/>
    </row>
    <row r="22" spans="1:9" ht="15">
      <c r="A22" s="168"/>
      <c r="B22" s="168"/>
      <c r="C22" s="168"/>
      <c r="D22" s="168"/>
      <c r="E22" s="168"/>
      <c r="F22" s="168"/>
      <c r="G22" s="168"/>
      <c r="H22" s="168"/>
      <c r="I22" s="168"/>
    </row>
    <row r="23" spans="1:9" ht="15">
      <c r="A23" s="168"/>
      <c r="B23" s="168"/>
      <c r="C23" s="168"/>
      <c r="D23" s="168"/>
      <c r="E23" s="168"/>
      <c r="F23" s="168"/>
      <c r="G23" s="168"/>
      <c r="H23" s="168"/>
      <c r="I23" s="168"/>
    </row>
    <row r="24" spans="1:9" ht="15.75">
      <c r="A24" s="169" t="s">
        <v>1261</v>
      </c>
      <c r="B24" s="170"/>
      <c r="C24" s="170"/>
      <c r="D24" s="170"/>
      <c r="E24" s="170"/>
      <c r="F24" s="170"/>
      <c r="G24" s="170"/>
      <c r="H24" s="170"/>
      <c r="I24" s="170"/>
    </row>
    <row r="25" spans="1:8" ht="15">
      <c r="A25" s="1177" t="s">
        <v>74</v>
      </c>
      <c r="B25" s="1177"/>
      <c r="C25" s="1177"/>
      <c r="D25" s="1177"/>
      <c r="E25" s="1177"/>
      <c r="F25" s="1177"/>
      <c r="G25" s="1177"/>
      <c r="H25" s="1177"/>
    </row>
    <row r="26" spans="1:8" ht="15">
      <c r="A26" s="171"/>
      <c r="B26" s="171"/>
      <c r="C26" s="171"/>
      <c r="D26" s="171"/>
      <c r="E26" s="171"/>
      <c r="F26" s="171"/>
      <c r="G26" s="171"/>
      <c r="H26" s="171"/>
    </row>
    <row r="27" spans="1:8" ht="15">
      <c r="A27" s="170" t="s">
        <v>1262</v>
      </c>
      <c r="B27" s="172"/>
      <c r="C27" s="172"/>
      <c r="D27" s="172"/>
      <c r="E27" s="172"/>
      <c r="F27" s="172"/>
      <c r="G27" s="172"/>
      <c r="H27" s="172"/>
    </row>
    <row r="28" spans="1:9" ht="15">
      <c r="A28" s="1177" t="s">
        <v>75</v>
      </c>
      <c r="B28" s="1177"/>
      <c r="C28" s="1177"/>
      <c r="D28" s="1177"/>
      <c r="E28" s="1177"/>
      <c r="F28" s="1177"/>
      <c r="G28" s="1177"/>
      <c r="H28" s="1177"/>
      <c r="I28" s="167"/>
    </row>
    <row r="29" spans="1:9" ht="15">
      <c r="A29" s="171"/>
      <c r="B29" s="171"/>
      <c r="C29" s="171"/>
      <c r="D29" s="171"/>
      <c r="E29" s="171"/>
      <c r="F29" s="171"/>
      <c r="G29" s="171"/>
      <c r="H29" s="171"/>
      <c r="I29" s="167"/>
    </row>
    <row r="30" spans="6:9" s="155" customFormat="1" ht="30" customHeight="1">
      <c r="F30" s="1178" t="s">
        <v>76</v>
      </c>
      <c r="G30" s="1178"/>
      <c r="H30" s="1178"/>
      <c r="I30" s="1178"/>
    </row>
    <row r="31" spans="6:9" s="155" customFormat="1" ht="30" customHeight="1">
      <c r="F31" s="1171" t="s">
        <v>77</v>
      </c>
      <c r="G31" s="1171"/>
      <c r="H31" s="1171"/>
      <c r="I31" s="1171"/>
    </row>
    <row r="32" spans="6:9" s="155" customFormat="1" ht="30" customHeight="1">
      <c r="F32" s="1171" t="s">
        <v>78</v>
      </c>
      <c r="G32" s="1171"/>
      <c r="H32" s="1171"/>
      <c r="I32" s="1171"/>
    </row>
  </sheetData>
  <sheetProtection/>
  <mergeCells count="26">
    <mergeCell ref="A1:I1"/>
    <mergeCell ref="A2:I2"/>
    <mergeCell ref="A3:I3"/>
    <mergeCell ref="A4:I4"/>
    <mergeCell ref="A6:I6"/>
    <mergeCell ref="A8:D9"/>
    <mergeCell ref="E8:I8"/>
    <mergeCell ref="A10:D10"/>
    <mergeCell ref="A11:D11"/>
    <mergeCell ref="A12:D12"/>
    <mergeCell ref="A13:D13"/>
    <mergeCell ref="A14:D14"/>
    <mergeCell ref="A15:D15"/>
    <mergeCell ref="A16:D16"/>
    <mergeCell ref="A17:E17"/>
    <mergeCell ref="F17:I17"/>
    <mergeCell ref="A18:E18"/>
    <mergeCell ref="F18:I18"/>
    <mergeCell ref="F31:I31"/>
    <mergeCell ref="F32:I32"/>
    <mergeCell ref="A19:E19"/>
    <mergeCell ref="F19:I19"/>
    <mergeCell ref="A21:I21"/>
    <mergeCell ref="A25:H25"/>
    <mergeCell ref="A28:H28"/>
    <mergeCell ref="F30:I30"/>
  </mergeCells>
  <hyperlinks>
    <hyperlink ref="A25" r:id="rId1" display="http://www.mp.rs.gov.br/licitacao/pgn/id46.htm, Licitações Encerradas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Procuradoria-Geral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Resumo : Folha Resumo</dc:title>
  <dc:subject/>
  <dc:creator>Ministério Público</dc:creator>
  <cp:keywords/>
  <dc:description/>
  <cp:lastModifiedBy>userteste</cp:lastModifiedBy>
  <cp:lastPrinted>2018-12-12T18:38:59Z</cp:lastPrinted>
  <dcterms:created xsi:type="dcterms:W3CDTF">1999-08-03T13:27:02Z</dcterms:created>
  <dcterms:modified xsi:type="dcterms:W3CDTF">2019-01-08T18:43:28Z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