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2975" windowHeight="6495" firstSheet="1" activeTab="1"/>
  </bookViews>
  <sheets>
    <sheet name="convites" sheetId="1" r:id="rId1"/>
    <sheet name="tomada de Preços" sheetId="2" r:id="rId2"/>
    <sheet name="concorrência" sheetId="3" r:id="rId3"/>
    <sheet name="pregão presencial" sheetId="4" r:id="rId4"/>
    <sheet name="pregão eletrônico" sheetId="5" r:id="rId5"/>
    <sheet name="cotação eletrônica" sheetId="6" r:id="rId6"/>
    <sheet name="Resumo 2016" sheetId="7" r:id="rId7"/>
  </sheets>
  <definedNames>
    <definedName name="_xlnm.Print_Area" localSheetId="3">'pregão presencial'!$A$1:$S$20</definedName>
    <definedName name="TABLE" localSheetId="5">'cotação eletrônica'!#REF!</definedName>
    <definedName name="TABLE" localSheetId="3">'pregão presencial'!#REF!</definedName>
    <definedName name="TABLE_10" localSheetId="5">'cotação eletrônica'!#REF!</definedName>
    <definedName name="TABLE_10" localSheetId="3">'pregão presencial'!#REF!</definedName>
    <definedName name="TABLE_11" localSheetId="5">'cotação eletrônica'!#REF!</definedName>
    <definedName name="TABLE_11" localSheetId="3">'pregão presencial'!#REF!</definedName>
    <definedName name="TABLE_12" localSheetId="5">'cotação eletrônica'!#REF!</definedName>
    <definedName name="TABLE_13" localSheetId="5">'cotação eletrônica'!#REF!</definedName>
    <definedName name="TABLE_2" localSheetId="5">'cotação eletrônica'!#REF!</definedName>
    <definedName name="TABLE_2" localSheetId="3">'pregão presencial'!#REF!</definedName>
    <definedName name="TABLE_3" localSheetId="5">'cotação eletrônica'!#REF!</definedName>
    <definedName name="TABLE_3" localSheetId="3">'pregão presencial'!#REF!</definedName>
    <definedName name="TABLE_4" localSheetId="5">'cotação eletrônica'!#REF!</definedName>
    <definedName name="TABLE_4" localSheetId="3">'pregão presencial'!#REF!</definedName>
    <definedName name="TABLE_5" localSheetId="5">'cotação eletrônica'!#REF!</definedName>
    <definedName name="TABLE_5" localSheetId="3">'pregão presencial'!#REF!</definedName>
    <definedName name="TABLE_6" localSheetId="5">'cotação eletrônica'!#REF!</definedName>
    <definedName name="TABLE_6" localSheetId="3">'pregão presencial'!#REF!</definedName>
    <definedName name="TABLE_7" localSheetId="5">'cotação eletrônica'!#REF!</definedName>
    <definedName name="TABLE_7" localSheetId="3">'pregão presencial'!#REF!</definedName>
    <definedName name="TABLE_8" localSheetId="5">'cotação eletrônica'!#REF!</definedName>
    <definedName name="TABLE_8" localSheetId="3">'pregão presencial'!#REF!</definedName>
    <definedName name="TABLE_9" localSheetId="5">'cotação eletrônica'!#REF!</definedName>
    <definedName name="TABLE_9" localSheetId="3">'pregão presencial'!#REF!</definedName>
  </definedNames>
  <calcPr fullCalcOnLoad="1"/>
</workbook>
</file>

<file path=xl/sharedStrings.xml><?xml version="1.0" encoding="utf-8"?>
<sst xmlns="http://schemas.openxmlformats.org/spreadsheetml/2006/main" count="3911" uniqueCount="1214">
  <si>
    <t>Valor (R$) da economia (estimado - licitação)</t>
  </si>
  <si>
    <t>Objeto</t>
  </si>
  <si>
    <t xml:space="preserve">Solicitante </t>
  </si>
  <si>
    <t>R$ (estimado)</t>
  </si>
  <si>
    <t>R$ (da licitação)</t>
  </si>
  <si>
    <t>Totais</t>
  </si>
  <si>
    <t>R$(estimado)</t>
  </si>
  <si>
    <t>Pedido nº</t>
  </si>
  <si>
    <t>Var. %</t>
  </si>
  <si>
    <t>Pedido</t>
  </si>
  <si>
    <t>nº dias na CPLIC</t>
  </si>
  <si>
    <t>nº impugnações</t>
  </si>
  <si>
    <t>nº de suspensões p/diligências</t>
  </si>
  <si>
    <t>nº rec. adm.</t>
  </si>
  <si>
    <t>Nº DE ITENS</t>
  </si>
  <si>
    <t xml:space="preserve">Nº DE ITENS </t>
  </si>
  <si>
    <t>Var. % s/estimado</t>
  </si>
  <si>
    <t>Nº DE (SUB)ITENS</t>
  </si>
  <si>
    <t>MINISTÉRIO PÚBLICO DO ESTADO DO RIO GRANDE DO SUL</t>
  </si>
  <si>
    <t>COMISSSÃO PERMANENTE DE LICITAÇÕES - CPLIC</t>
  </si>
  <si>
    <t xml:space="preserve"> R$ (da licitação)</t>
  </si>
  <si>
    <t>médias</t>
  </si>
  <si>
    <t>Percentual da economia  .........................................................</t>
  </si>
  <si>
    <t>Total da economia (vantagem auferida)............................................</t>
  </si>
  <si>
    <t>-</t>
  </si>
  <si>
    <t>Menor preço que compõe o estimado</t>
  </si>
  <si>
    <t>Menor proposta inicial</t>
  </si>
  <si>
    <t>Var. % s/menor proposta inicial</t>
  </si>
  <si>
    <t>ANÁLISE = VARIAÇÃO DO VALOR LICITADO FRENTE AO VALOR ESTIMADO</t>
  </si>
  <si>
    <t>ANÁLISE = VARIAÇÃO DO VALOR COTADO FRENTE AO VALOR ESTIMADO</t>
  </si>
  <si>
    <t>MÉDIAS</t>
  </si>
  <si>
    <t>Percentual da economia.........................................................................</t>
  </si>
  <si>
    <t>Total da economia (vantagem auferida)......................................................</t>
  </si>
  <si>
    <t xml:space="preserve"> R$ (da cotação)</t>
  </si>
  <si>
    <t>N.º do Edital</t>
  </si>
  <si>
    <t>N.º CE</t>
  </si>
  <si>
    <t>MÉDIA/DIAS</t>
  </si>
  <si>
    <t>Data adjudicação</t>
  </si>
  <si>
    <t>.</t>
  </si>
  <si>
    <t>Pregão Eletrônico Exclusivo 
(ME-EPP)</t>
  </si>
  <si>
    <t>Cotação Eletrônica EXCLUSIVA (ME-EPP)</t>
  </si>
  <si>
    <t>DAE</t>
  </si>
  <si>
    <t>sim</t>
  </si>
  <si>
    <t>não</t>
  </si>
  <si>
    <t>FRACASSADA</t>
  </si>
  <si>
    <t>DIVADM</t>
  </si>
  <si>
    <t>Data do Edital</t>
  </si>
  <si>
    <t>N.º do Processo</t>
  </si>
  <si>
    <t>Tipo</t>
  </si>
  <si>
    <t>Modalidade</t>
  </si>
  <si>
    <t>Situação</t>
  </si>
  <si>
    <t>N.º do Proc.</t>
  </si>
  <si>
    <t>Data da CE</t>
  </si>
  <si>
    <t>Pregão Eletrônico</t>
  </si>
  <si>
    <t>Concluído</t>
  </si>
  <si>
    <t>Menor preço</t>
  </si>
  <si>
    <t>Dispensa c/disputa</t>
  </si>
  <si>
    <t>Concluída</t>
  </si>
  <si>
    <t>Pregão Presencial</t>
  </si>
  <si>
    <t>Menor preço global</t>
  </si>
  <si>
    <t>Tomada de Preços</t>
  </si>
  <si>
    <t>Convite</t>
  </si>
  <si>
    <t>ANÁLISE = VARIAÇÃO DO VALOR CONTRATADO OU PREÇO REGISTRADO FRENTE AO VALOR ESTIMADO</t>
  </si>
  <si>
    <t>FOLHA RESUMO</t>
  </si>
  <si>
    <t>MODALIDADE</t>
  </si>
  <si>
    <t>Número de procedimentos, julgados</t>
  </si>
  <si>
    <t>Valor (R$) total licitado</t>
  </si>
  <si>
    <t>Valor (R$) estimado</t>
  </si>
  <si>
    <t>Valor (R$) da economia</t>
  </si>
  <si>
    <t>% (percentual de economia)</t>
  </si>
  <si>
    <t>Convites..........................................................</t>
  </si>
  <si>
    <t>Tomadas de Preços...........................................</t>
  </si>
  <si>
    <t>Concorrências...................................................</t>
  </si>
  <si>
    <t>Pregões Presenciais...........................................</t>
  </si>
  <si>
    <t>Pregões Eletrônicos...........................................</t>
  </si>
  <si>
    <t>Cotações Eletrônicas ........................................</t>
  </si>
  <si>
    <t>LEILÃO............................................................</t>
  </si>
  <si>
    <t>TOTAIS.....................................</t>
  </si>
  <si>
    <t>Total de economia ...........................................</t>
  </si>
  <si>
    <t>Percentual de economia...................................</t>
  </si>
  <si>
    <t>Número de procedimentos, julgados.................</t>
  </si>
  <si>
    <t>Observações:</t>
  </si>
  <si>
    <t>http://www.mp.rs.gov.br/licitacao/pgn/id46.htm, Licitações Encerradas.</t>
  </si>
  <si>
    <t>http://www.pregaoonlinebanrisul.com.br</t>
  </si>
  <si>
    <t>Luciano Fernandes Teixeira,</t>
  </si>
  <si>
    <t>Coordenador da Unidade de Licitações.</t>
  </si>
  <si>
    <t>PROCURADORIA-GERAL DE JUSTIÇA - MINISTÉRIO PÚBLICO - RS</t>
  </si>
  <si>
    <t>Menor preço Global</t>
  </si>
  <si>
    <t>(a) Nº do Edital - Informar o número do edital do processo licitatório.</t>
  </si>
  <si>
    <t>(b) Data do Edital - Data de publicação nos meios de informações devidos (p.e.: Diário Oficial, Jornais de grande circulação).</t>
  </si>
  <si>
    <t>(c) Nº do Processo - Número do Processo interno do órgão.</t>
  </si>
  <si>
    <t>(d) Objeto - Descrição da licitação.</t>
  </si>
  <si>
    <t>(e) Tipo - Tipo do processo licitatório, conforme previsto na Lei n° 8666/93, Lei n° 10520/2002, Decreto n° 5450/2005 e demais normas pertinentes.</t>
  </si>
  <si>
    <t>(f) Modalidade - Modalidade da licitação, conforme previsto na Lei n° 8666/93, Lei n° 10520/2002, Decreto n° 5450/2005 e demais normas pertinentes.</t>
  </si>
  <si>
    <t>(g) Situação - Situação do andamento do processo licitatório.</t>
  </si>
  <si>
    <t>(h) Resultado - Nome da empresa vencedora. Caso o processo licitatório esteja em andamento, preencher o campo com o termo “aguardando”</t>
  </si>
  <si>
    <t>FUNDAMENTO LEGAL: Resolução CNMP n° 86/2012, art. 5°, inciso II, alíneas “a” a “d”.</t>
  </si>
  <si>
    <t>Concorrência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</si>
  <si>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</si>
  <si>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</si>
  <si>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</si>
  <si>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</si>
  <si>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</si>
  <si>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</si>
  <si>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</si>
  <si>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</si>
  <si>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01/2016</t>
  </si>
  <si>
    <t>RELAÇÃO DE PROCEDIMENTOS LICITATÓRIOS DE 2016 - PREGÃO PRESENCIAL</t>
  </si>
  <si>
    <t>02/2016</t>
  </si>
  <si>
    <t>25/01/2016</t>
  </si>
  <si>
    <t>Fornecimento e instalação de guarda-corpo na PJ de Estrela</t>
  </si>
  <si>
    <t>UPC/DAE</t>
  </si>
  <si>
    <t>04/2016</t>
  </si>
  <si>
    <t>21/01/2016</t>
  </si>
  <si>
    <t xml:space="preserve">Serv. Eng. p/execução de caminho e portão de acesso entre o Fórum e a PJ de Viamão </t>
  </si>
  <si>
    <t>J. A. Fernandes &amp; Cia Ltda</t>
  </si>
  <si>
    <t>32009</t>
  </si>
  <si>
    <t>03/2016</t>
  </si>
  <si>
    <t>28/01/2016</t>
  </si>
  <si>
    <t>250/16-3</t>
  </si>
  <si>
    <t>Serv. Manut. Prev.corre.emerg.plataforma vertical PJ Tapes</t>
  </si>
  <si>
    <t>Menor Preço</t>
  </si>
  <si>
    <t>05/2016</t>
  </si>
  <si>
    <t>261/16-8</t>
  </si>
  <si>
    <t>Serv. Manut. Prev. Corretiva monta-garga PJ Regional Tristeza</t>
  </si>
  <si>
    <t>MANUT/DAE</t>
  </si>
  <si>
    <t>03/02/2016</t>
  </si>
  <si>
    <t>06/2016</t>
  </si>
  <si>
    <t>07/2016</t>
  </si>
  <si>
    <t>21/01/16</t>
  </si>
  <si>
    <t>197/16.1</t>
  </si>
  <si>
    <t>FRACASSADO</t>
  </si>
  <si>
    <t>CONCURSOS</t>
  </si>
  <si>
    <t>01/02/16</t>
  </si>
  <si>
    <t>266/16.1</t>
  </si>
  <si>
    <t>Registro de preços de papel higiênico</t>
  </si>
  <si>
    <t>ALMOX</t>
  </si>
  <si>
    <t>VRS Equipamentos Ltda EPP</t>
  </si>
  <si>
    <t>08/2016</t>
  </si>
  <si>
    <t>10/02/2016</t>
  </si>
  <si>
    <t>Aquisição de suporte e atualização do software PL SQL Developer</t>
  </si>
  <si>
    <t>CGK Sistemas de Informação Ltda. - EPP</t>
  </si>
  <si>
    <t>AGTIC</t>
  </si>
  <si>
    <t>09/2016</t>
  </si>
  <si>
    <t>10/2016</t>
  </si>
  <si>
    <t>16/02/2016</t>
  </si>
  <si>
    <t>15/02/2016</t>
  </si>
  <si>
    <t>Elevadores Alcer Ltda</t>
  </si>
  <si>
    <t>Aquisição de placas de PVC p/forro</t>
  </si>
  <si>
    <t>Multifase Comercial Técnica Ltda_ME</t>
  </si>
  <si>
    <t>Deskart Sul Distr. Mat. Limpeza Ltda.</t>
  </si>
  <si>
    <t>19</t>
  </si>
  <si>
    <t>UGD</t>
  </si>
  <si>
    <t>11/2016</t>
  </si>
  <si>
    <t>22/02/2016</t>
  </si>
  <si>
    <t>337/16-7</t>
  </si>
  <si>
    <t>Contratação de serviço mensal de lavagem de jalecos para a U. Gestão Documental</t>
  </si>
  <si>
    <t>Carlos Henrique Terres Schuch - ME</t>
  </si>
  <si>
    <t>13/2016</t>
  </si>
  <si>
    <t>24/02/2016</t>
  </si>
  <si>
    <t>Contratação de serviço e material da PJ de Não-Me-Toque</t>
  </si>
  <si>
    <t>MICI Montagens e Instalações Comerciais e Industriais Ltda.</t>
  </si>
  <si>
    <t>12/02/2016</t>
  </si>
  <si>
    <t>319/16-9</t>
  </si>
  <si>
    <t>318/16-6</t>
  </si>
  <si>
    <t>Fornec Instal. Gradis PJ Três Coroas</t>
  </si>
  <si>
    <t>Monitoramento de Alarme PJ Alvorada</t>
  </si>
  <si>
    <t>UVP</t>
  </si>
  <si>
    <t>Span Service Prestadora de Serviço Ltda ME</t>
  </si>
  <si>
    <t>295/16-4</t>
  </si>
  <si>
    <t>Serv.Manut.Predial parcial PJ Passo Fundo</t>
  </si>
  <si>
    <t>Construções Granzotto Ltda</t>
  </si>
  <si>
    <t>Securisystem Sistemas de Monitoramento Ltda.</t>
  </si>
  <si>
    <t>16</t>
  </si>
  <si>
    <t>12/2016</t>
  </si>
  <si>
    <t>25/02/2016</t>
  </si>
  <si>
    <t>Contratação de serviço de engenharia para reforma da sala do Núcleo Processual</t>
  </si>
  <si>
    <t>Alfa Sul Engenharia Ltda</t>
  </si>
  <si>
    <t>402/16-6</t>
  </si>
  <si>
    <t>Aquisição de livros - percentual de desconto</t>
  </si>
  <si>
    <t>Eunice Maria Gonçalves de Oliviera - ME</t>
  </si>
  <si>
    <t>Biblioteca</t>
  </si>
  <si>
    <t>14/2016</t>
  </si>
  <si>
    <t>09/03/2016</t>
  </si>
  <si>
    <t>476/16-0</t>
  </si>
  <si>
    <t>Contratação dos serviços de monitoramento de alarme para PJ Canoas</t>
  </si>
  <si>
    <t>DESERTA</t>
  </si>
  <si>
    <t>15/2016</t>
  </si>
  <si>
    <t>11/03/2016</t>
  </si>
  <si>
    <t>Pletsch e Rizzon LTDA-ME</t>
  </si>
  <si>
    <t>18/2016</t>
  </si>
  <si>
    <t>16/03/2016</t>
  </si>
  <si>
    <t>Aquisição de fechaduras para gaveteiro, fechaduras e dobradiças</t>
  </si>
  <si>
    <t>Dispensa c/dispusta</t>
  </si>
  <si>
    <t>Multifase Comercial Técnica Ltda-ME</t>
  </si>
  <si>
    <t>PATRIMÔNIO</t>
  </si>
  <si>
    <t>02/03/2016</t>
  </si>
  <si>
    <t>430/16-6</t>
  </si>
  <si>
    <t>Registro de preços de material para montagem de divisórias</t>
  </si>
  <si>
    <t>MANUT</t>
  </si>
  <si>
    <t>1 a 7</t>
  </si>
  <si>
    <t>Madel Forros e Divisórias Ltda</t>
  </si>
  <si>
    <t>Diego Ruperti Rocha - ME</t>
  </si>
  <si>
    <t>13</t>
  </si>
  <si>
    <t>432/16-1</t>
  </si>
  <si>
    <t>Registro de preços Bombas Centrífugas</t>
  </si>
  <si>
    <t>Centrão Comércio de Equipamentos Ltda - ME</t>
  </si>
  <si>
    <t>16/2016</t>
  </si>
  <si>
    <t>10/03/2016</t>
  </si>
  <si>
    <t>Aquisição de 1 (um) equipamento de navegação portátil via satélite (GPS)</t>
  </si>
  <si>
    <t>DEPEMEC Ind e Com peças equip e aces p/veículos LTDA</t>
  </si>
  <si>
    <t>DIVSUP</t>
  </si>
  <si>
    <t>19/2016</t>
  </si>
  <si>
    <t>18/03/2016</t>
  </si>
  <si>
    <t>Aquisição de geladeira com freezer na posição invertida</t>
  </si>
  <si>
    <t>E D Azambuja &amp; Cia Ltda - EPP</t>
  </si>
  <si>
    <t>23/03/2016</t>
  </si>
  <si>
    <t xml:space="preserve">Registro de preços de folhas ópticas para diversos concursos </t>
  </si>
  <si>
    <t>197/16-1</t>
  </si>
  <si>
    <t>03/03/2016</t>
  </si>
  <si>
    <t>433/16-4</t>
  </si>
  <si>
    <t>Manutenção predial parcial da PJ Gramado</t>
  </si>
  <si>
    <t>DESERTO</t>
  </si>
  <si>
    <t>0</t>
  </si>
  <si>
    <t>434/16-7</t>
  </si>
  <si>
    <t>Manutenção predial parcial da PJ Rio Grande</t>
  </si>
  <si>
    <t>1</t>
  </si>
  <si>
    <t>17/2016</t>
  </si>
  <si>
    <t>14/03/2016</t>
  </si>
  <si>
    <t>Aquisição de discos rígidos e bateria para controladora</t>
  </si>
  <si>
    <t>Dispensa c/ disputa</t>
  </si>
  <si>
    <t>NIMP</t>
  </si>
  <si>
    <t>20/2016</t>
  </si>
  <si>
    <t>21/03/2016</t>
  </si>
  <si>
    <t>Mundo On Comércio de Eletrônicos Ltda ME</t>
  </si>
  <si>
    <t>Compuweb Comércio e Serviços Ltda.</t>
  </si>
  <si>
    <t>04/03/2016</t>
  </si>
  <si>
    <t>470/16-3</t>
  </si>
  <si>
    <t>Registro de preços de extintores</t>
  </si>
  <si>
    <t>Combate Equipamentos Eireli - EPP</t>
  </si>
  <si>
    <t>14</t>
  </si>
  <si>
    <t>524/16-3</t>
  </si>
  <si>
    <t>Plotagem e fornecimento de cópias</t>
  </si>
  <si>
    <t>Mex Manutenção e Comércio de Equipamentos Xerográficos Ltda. ME</t>
  </si>
  <si>
    <t>11</t>
  </si>
  <si>
    <t>520/16-2</t>
  </si>
  <si>
    <t>Registro de preços de HDs internos</t>
  </si>
  <si>
    <t xml:space="preserve">Menor preço </t>
  </si>
  <si>
    <t>15</t>
  </si>
  <si>
    <t>21/2016</t>
  </si>
  <si>
    <t>30/03/2016</t>
  </si>
  <si>
    <t>Manutenção de elevadores PJ Santa Cruz do Sul</t>
  </si>
  <si>
    <t>Elevasystem Assistência Técnica em Elevadores Ltda.</t>
  </si>
  <si>
    <t>457/16-9</t>
  </si>
  <si>
    <t>Registro de Preços de assentos para vasos sanitários</t>
  </si>
  <si>
    <t>Licitare Produtos, Materiais e Serviços Ltda.</t>
  </si>
  <si>
    <t>21</t>
  </si>
  <si>
    <t>Instituto de Desenvolvimento Institucional Brasileiro - IDIB</t>
  </si>
  <si>
    <t>23</t>
  </si>
  <si>
    <t>9</t>
  </si>
  <si>
    <t>456/16.6</t>
  </si>
  <si>
    <t>Registro de preços de 26400 ml de papel A4</t>
  </si>
  <si>
    <t>Fabesul Comércio de Suprimentos Ltda.</t>
  </si>
  <si>
    <t>25</t>
  </si>
  <si>
    <t>08/03/2016</t>
  </si>
  <si>
    <t>494/16-8</t>
  </si>
  <si>
    <t>Registro de Preços de alimentos para coffee break</t>
  </si>
  <si>
    <t>Menor preço por item</t>
  </si>
  <si>
    <t>Monica Regina Wiebeling Streck</t>
  </si>
  <si>
    <t>23/2016</t>
  </si>
  <si>
    <t>05/04/2016</t>
  </si>
  <si>
    <t>Manutenção de elevador da PJ de Cachoeira do Sul</t>
  </si>
  <si>
    <t>Adilson Maior Gomes - ME (Versátil Te. Elevadores)</t>
  </si>
  <si>
    <t>22/2016</t>
  </si>
  <si>
    <t>06/04/2016</t>
  </si>
  <si>
    <t>SPM Engenharia Ltda.</t>
  </si>
  <si>
    <t>24/03/2016</t>
  </si>
  <si>
    <t>629/16.5</t>
  </si>
  <si>
    <t>Seguro para 39 veículos da PGJ/RS</t>
  </si>
  <si>
    <t>Menor Preço Global</t>
  </si>
  <si>
    <t>Gente Seguradora S/A</t>
  </si>
  <si>
    <t>532/16-0</t>
  </si>
  <si>
    <t>Monitoramento de alarme para a PJ de São Leopoldo</t>
  </si>
  <si>
    <t>20</t>
  </si>
  <si>
    <t>24/2016</t>
  </si>
  <si>
    <t>08/04/2016</t>
  </si>
  <si>
    <t>Manutenção de elevador da PJ de Tramandaí</t>
  </si>
  <si>
    <t>25/2016</t>
  </si>
  <si>
    <t>12/04/2016</t>
  </si>
  <si>
    <t>700/16.5</t>
  </si>
  <si>
    <t>Manutenção de elevador na PJ de Gravataí</t>
  </si>
  <si>
    <t>691/16.6</t>
  </si>
  <si>
    <t>697/16.2</t>
  </si>
  <si>
    <t>554/16-9</t>
  </si>
  <si>
    <t>Aquisição de material de expediente (1)</t>
  </si>
  <si>
    <t>Marcos Aurélio Collaço - EPP</t>
  </si>
  <si>
    <t>Infotriz Comercial Ltda - EPP</t>
  </si>
  <si>
    <t>Rochazardo Com. Distr. Ltda</t>
  </si>
  <si>
    <t>Liciticom Distr. De papelaria Eirelle - ME</t>
  </si>
  <si>
    <t>1, 5, 7, 8, 11</t>
  </si>
  <si>
    <t>2, 3, 4</t>
  </si>
  <si>
    <t>6 e 10</t>
  </si>
  <si>
    <t>24</t>
  </si>
  <si>
    <t>28/2016</t>
  </si>
  <si>
    <t>15/04/2016</t>
  </si>
  <si>
    <t>Reforma parcial da Assessoria de Planejamento e Orçamento - APO</t>
  </si>
  <si>
    <t>R &amp; C Construções Ltda.</t>
  </si>
  <si>
    <t>27/2016</t>
  </si>
  <si>
    <t>19/04/2016</t>
  </si>
  <si>
    <t>Aquisição de uma cadeira de rodas para a PJ de Viamão</t>
  </si>
  <si>
    <t xml:space="preserve">Ana Maria Pires Belem </t>
  </si>
  <si>
    <t>26/2016</t>
  </si>
  <si>
    <t>18/04/2016</t>
  </si>
  <si>
    <t>Aquisição de filtro purificador de água Acquaflex Libell</t>
  </si>
  <si>
    <t>ACG Filtros Ltda.</t>
  </si>
  <si>
    <t>15/03/2016</t>
  </si>
  <si>
    <t>540/16-6</t>
  </si>
  <si>
    <t>Aquisição de material de expedidiente (2)</t>
  </si>
  <si>
    <t>Darós Suprimentos Informática e Escritório Ltda</t>
  </si>
  <si>
    <t>4, 6, 8, 9, 11 e 12</t>
  </si>
  <si>
    <t>Flávia Marques Mayrinck</t>
  </si>
  <si>
    <t>Gabriela Torres Rauber</t>
  </si>
  <si>
    <t>1, 2 e 5</t>
  </si>
  <si>
    <t>Peratto Revenda de Suprimentos de Informàtica Ltda</t>
  </si>
  <si>
    <t>28</t>
  </si>
  <si>
    <t>29/2016</t>
  </si>
  <si>
    <t>26/04/2016</t>
  </si>
  <si>
    <t>Aquisição de brita tipo 01 para uso no estacionamento da Sede Institucional</t>
  </si>
  <si>
    <t>Margarete Ana da Silva ME</t>
  </si>
  <si>
    <t>698/16-5</t>
  </si>
  <si>
    <t>Manutenção de elevadores para a PJ de Novo Hamburgo</t>
  </si>
  <si>
    <t xml:space="preserve">Elevadores Alcer Ltda </t>
  </si>
  <si>
    <t>25/04/2016</t>
  </si>
  <si>
    <t>673/16-8</t>
  </si>
  <si>
    <t>Registro de preços insumos para impressora Lexmark T430</t>
  </si>
  <si>
    <t>Coml. Porto Alegrense de Maq Calculadoras Ltda.</t>
  </si>
  <si>
    <t>29</t>
  </si>
  <si>
    <t>14/04/2016</t>
  </si>
  <si>
    <t>668/16-0</t>
  </si>
  <si>
    <t>Manutenção elevadores PJ Viamão</t>
  </si>
  <si>
    <t>620/16-0</t>
  </si>
  <si>
    <t>Aquisição de material de limpeza</t>
  </si>
  <si>
    <t>Deskartsul Distribuidora de Materiais de Limpeza Ltda</t>
  </si>
  <si>
    <t>Nick Distribuidora Ltda ME</t>
  </si>
  <si>
    <t>POA Distribuidora de Materiais de Limpeza e Gêneros Alimentícios Ltda</t>
  </si>
  <si>
    <t>Vener Pereira de Souza</t>
  </si>
  <si>
    <t>Comércio de Alimentos Guarnieri Ltda EPP</t>
  </si>
  <si>
    <t>1,3,4,8,10,11,15,19</t>
  </si>
  <si>
    <t>6, 9</t>
  </si>
  <si>
    <t>2,7,12,13,16,17</t>
  </si>
  <si>
    <t>14, 18</t>
  </si>
  <si>
    <t>26</t>
  </si>
  <si>
    <t>30/2016</t>
  </si>
  <si>
    <t>02/05/2016</t>
  </si>
  <si>
    <t>Contratação de serviço de impressão de adesivo vinílico para cestos de lixo</t>
  </si>
  <si>
    <t>Copyserv Cópia e Emcadernações Ltda.</t>
  </si>
  <si>
    <t>CAOMA</t>
  </si>
  <si>
    <t>808/16.5</t>
  </si>
  <si>
    <t>Manutenção de extintores</t>
  </si>
  <si>
    <t>Brava Comércio Varejista de Sistemas de Segurança Ltda.</t>
  </si>
  <si>
    <t>790/16-1</t>
  </si>
  <si>
    <t>Impressão da cartilha institucional Primeiros Passos</t>
  </si>
  <si>
    <t>Quatro Estações Indústria Gráfica Ltda.</t>
  </si>
  <si>
    <t>IMAGEM</t>
  </si>
  <si>
    <t>11/04/2016</t>
  </si>
  <si>
    <t>699/16-8</t>
  </si>
  <si>
    <t>Manutenção veículos Renault Fluence</t>
  </si>
  <si>
    <t>27/04/2016</t>
  </si>
  <si>
    <t>UTRANSP</t>
  </si>
  <si>
    <t>32/2016</t>
  </si>
  <si>
    <t>11/05/2016</t>
  </si>
  <si>
    <t>697/16-2</t>
  </si>
  <si>
    <t>Manutenção de elevador na PJ de Tramandaí</t>
  </si>
  <si>
    <t>Thyssenkrupp Elevadores S/A</t>
  </si>
  <si>
    <t>01/04/2016</t>
  </si>
  <si>
    <t>670/16.0</t>
  </si>
  <si>
    <t>Organização e execução do concurso de Agente Administrativo</t>
  </si>
  <si>
    <t>Fundação Empresa de Tecnologia e Ciências (FUNDATEC)</t>
  </si>
  <si>
    <t>27</t>
  </si>
  <si>
    <t>31/2016</t>
  </si>
  <si>
    <t>33/2016</t>
  </si>
  <si>
    <t>06/05/2016</t>
  </si>
  <si>
    <t>864/16-5</t>
  </si>
  <si>
    <t>10/05/2016</t>
  </si>
  <si>
    <t>Manutenção plataforma vertical PJ Tapejara</t>
  </si>
  <si>
    <t>809/16-8</t>
  </si>
  <si>
    <t>Registro de preços de pneus e protetores de câmara de ar</t>
  </si>
  <si>
    <t>TRANSPORTES</t>
  </si>
  <si>
    <t>863/16.2</t>
  </si>
  <si>
    <t>Seguro para 18 veículos por 24 meses</t>
  </si>
  <si>
    <t>35/2016</t>
  </si>
  <si>
    <t>Manutenção de elevadores da PJ de São Leopoldo</t>
  </si>
  <si>
    <t>34/2016</t>
  </si>
  <si>
    <t>13/05/2016</t>
  </si>
  <si>
    <t>913/16-1</t>
  </si>
  <si>
    <t>Manutenção plataforma vertical PJ Cachoeira do Sul</t>
  </si>
  <si>
    <t>37/2016</t>
  </si>
  <si>
    <t>16/05/2016</t>
  </si>
  <si>
    <t>Manutenção de elevador PJ de Cachoeira do Sul</t>
  </si>
  <si>
    <t>810/16-5</t>
  </si>
  <si>
    <t xml:space="preserve">Registro de preços de refrigeradores </t>
  </si>
  <si>
    <t>José Carlos Loureiro-ME</t>
  </si>
  <si>
    <t>nº dias na ULIC</t>
  </si>
  <si>
    <t>17</t>
  </si>
  <si>
    <t>Fornecimento e instalação de grade na Unidade do Patrimônio</t>
  </si>
  <si>
    <t>38/2016</t>
  </si>
  <si>
    <t>19/05/2016</t>
  </si>
  <si>
    <t>41/2016</t>
  </si>
  <si>
    <t>20/05/2016</t>
  </si>
  <si>
    <t>925/16-9</t>
  </si>
  <si>
    <t>Reforma parcial estacionamento externo Sede Institucional</t>
  </si>
  <si>
    <t>DG Engenharia e Construções Ltda.</t>
  </si>
  <si>
    <t>8</t>
  </si>
  <si>
    <t>36/2016</t>
  </si>
  <si>
    <t>909/16-6</t>
  </si>
  <si>
    <t>Manutenção plataforma vertical PJ Venâncio Aires</t>
  </si>
  <si>
    <t>42/2016</t>
  </si>
  <si>
    <t>aquisição de produtos para procedimento médico e de enfermagem</t>
  </si>
  <si>
    <t>Comércio de Medicamentos Modelo Ltda</t>
  </si>
  <si>
    <t>DESERTOS</t>
  </si>
  <si>
    <t>LOTES 2, 3 e 4</t>
  </si>
  <si>
    <t>LOTE 1</t>
  </si>
  <si>
    <t>BIOMEDICO</t>
  </si>
  <si>
    <t>39/2016</t>
  </si>
  <si>
    <t>17/05/2016</t>
  </si>
  <si>
    <t>40/2016</t>
  </si>
  <si>
    <t>24/05/2016</t>
  </si>
  <si>
    <t>Aquisição de quadros murais</t>
  </si>
  <si>
    <t xml:space="preserve">Rochazardo Comércio e Distribuição Ltda. </t>
  </si>
  <si>
    <t>PATRIMONIO</t>
  </si>
  <si>
    <t>Lote 1</t>
  </si>
  <si>
    <t>Lote 2</t>
  </si>
  <si>
    <t>43/2016</t>
  </si>
  <si>
    <t>25/05/2016</t>
  </si>
  <si>
    <t>939/16-1</t>
  </si>
  <si>
    <t>Manutenção plataforma vertical PJ Vera Cruz</t>
  </si>
  <si>
    <t>Manut</t>
  </si>
  <si>
    <t>45/2016</t>
  </si>
  <si>
    <t>Manutenção predial parcial na Promotoria de Justiça de Antônio Prado</t>
  </si>
  <si>
    <t>DAE/UPC</t>
  </si>
  <si>
    <t>44/2016</t>
  </si>
  <si>
    <t>30/05/2016</t>
  </si>
  <si>
    <t>Thyssenkrupp Elevadores Ltda.</t>
  </si>
  <si>
    <t>46/2016</t>
  </si>
  <si>
    <t>12/05/2016</t>
  </si>
  <si>
    <t>883/16-6</t>
  </si>
  <si>
    <t>Registro de preços de locação de detectores de metais portáteis</t>
  </si>
  <si>
    <t>Natzi Eletronicos Comercio e Serviços Ltda</t>
  </si>
  <si>
    <t>47/2016</t>
  </si>
  <si>
    <t>31/05/2016</t>
  </si>
  <si>
    <t>Substituição de portão eletrônico de correr para basculante na PJ de Tapejara</t>
  </si>
  <si>
    <t>49/2016</t>
  </si>
  <si>
    <t>1º/06/2016</t>
  </si>
  <si>
    <t>48/2016</t>
  </si>
  <si>
    <t>Itiell Construtora Ltda.</t>
  </si>
  <si>
    <t>30/04/2016</t>
  </si>
  <si>
    <t>576/16-8</t>
  </si>
  <si>
    <t>Registro de Preços de insumos para impressora Xerox Phase 6350</t>
  </si>
  <si>
    <t>Pregão eletrônico</t>
  </si>
  <si>
    <t>Disktoner Copiadora e Impressoras Eireli</t>
  </si>
  <si>
    <t>Microsens Ltda.</t>
  </si>
  <si>
    <t>Brothers Produtos e Serviços Ltda. ME</t>
  </si>
  <si>
    <t>4,5 e 6</t>
  </si>
  <si>
    <t>35</t>
  </si>
  <si>
    <t>78</t>
  </si>
  <si>
    <t>951/16-3</t>
  </si>
  <si>
    <t>Registro de preços de materiais para uso em manutenção hidráulica</t>
  </si>
  <si>
    <t>Diego Ruperti Rocha</t>
  </si>
  <si>
    <t>Elite Materiais de Construção LTDA</t>
  </si>
  <si>
    <t>1,2,3,4,5,7,9 e 10</t>
  </si>
  <si>
    <t>6, 11 e 12</t>
  </si>
  <si>
    <t>68/2015</t>
  </si>
  <si>
    <t>2436/15.9</t>
  </si>
  <si>
    <t>Locação de equipamentos multifuncionais</t>
  </si>
  <si>
    <t>CANCELADO</t>
  </si>
  <si>
    <t xml:space="preserve"> -   </t>
  </si>
  <si>
    <t>07/06/2016</t>
  </si>
  <si>
    <t>Fechamento de vão nas Promotorias Especializadas da Santana</t>
  </si>
  <si>
    <t>Olavio Dresch - Eireli</t>
  </si>
  <si>
    <t>27/05/2016</t>
  </si>
  <si>
    <t>990/16-8</t>
  </si>
  <si>
    <t>Registro de preços para confecção de crachás estagiários</t>
  </si>
  <si>
    <t>Rafael Notório de Sousa Gomes ME - Jaffcard</t>
  </si>
  <si>
    <t>UEST</t>
  </si>
  <si>
    <t>920/16.5</t>
  </si>
  <si>
    <t>Registro de preços de mobiliário de aço</t>
  </si>
  <si>
    <t>Comercial Morbrás Ltda.</t>
  </si>
  <si>
    <t>sim 1 e 3</t>
  </si>
  <si>
    <t>1004/16-6</t>
  </si>
  <si>
    <t>Registro de preços serviço retroescavadeira para a sede</t>
  </si>
  <si>
    <t>RETROPLAN Terraplanagem, Comércio e Locações de Equipamentos Ltda.</t>
  </si>
  <si>
    <t>994/16.9</t>
  </si>
  <si>
    <t>Registro de preços de mola hidráulica para piso</t>
  </si>
  <si>
    <t>02/06/2016</t>
  </si>
  <si>
    <t>1015/16-0</t>
  </si>
  <si>
    <t>Aquisição de equipamentos eletrônicos</t>
  </si>
  <si>
    <t>03/06/2016</t>
  </si>
  <si>
    <t>1033/16.9</t>
  </si>
  <si>
    <t>Fornecimento e instal. de guarda-corpos na PJ de S. A. da Patrulha</t>
  </si>
  <si>
    <t>M. de Sousa da Silva - ME</t>
  </si>
  <si>
    <t>50/2016</t>
  </si>
  <si>
    <t>51/2016</t>
  </si>
  <si>
    <t>20/06/2016</t>
  </si>
  <si>
    <t>Serviço de impressão de material gráfico para a Gestão Estratégica do MP.</t>
  </si>
  <si>
    <t xml:space="preserve">Ferreira Print Graf Gráfica Ltda. </t>
  </si>
  <si>
    <t>06/06/2016</t>
  </si>
  <si>
    <t>1016/16-3</t>
  </si>
  <si>
    <t>Manutenção do Sistema de Controle de Acesso da Sede Institucional</t>
  </si>
  <si>
    <t>Teltex Tecnologia Ltda - EPP</t>
  </si>
  <si>
    <t>1155/16.6</t>
  </si>
  <si>
    <t>54/2016</t>
  </si>
  <si>
    <t>Limpeza e esgotamento de fossa séptica na PJ de Camaquã</t>
  </si>
  <si>
    <t>Menor prçeo</t>
  </si>
  <si>
    <t>Ricardo Alexandre Gabriel &amp; Cia Ltda.</t>
  </si>
  <si>
    <t>MANUT.</t>
  </si>
  <si>
    <t>09/06/2016</t>
  </si>
  <si>
    <t>1074/16-9</t>
  </si>
  <si>
    <t>Fornec Instal elem ferro PJ Parobé e PJ 4º Distrito</t>
  </si>
  <si>
    <t>12</t>
  </si>
  <si>
    <t>53/2016</t>
  </si>
  <si>
    <t>23/06/2016</t>
  </si>
  <si>
    <t>1144/16-1</t>
  </si>
  <si>
    <t>Manutenção elevador PJ de Santa Rosa</t>
  </si>
  <si>
    <t>57/2016</t>
  </si>
  <si>
    <t>27/06/2016</t>
  </si>
  <si>
    <t>56/2016</t>
  </si>
  <si>
    <t>22/06/2016</t>
  </si>
  <si>
    <t>Aquisição de teflon para impressora Lexmark</t>
  </si>
  <si>
    <t>GOVERNANÇA</t>
  </si>
  <si>
    <t>52/2016</t>
  </si>
  <si>
    <t>28/06/2016</t>
  </si>
  <si>
    <t>1152/16-8</t>
  </si>
  <si>
    <t>Manutenção plataforma vertical PJ de Não-Me-Toque</t>
  </si>
  <si>
    <t>1043/16.0</t>
  </si>
  <si>
    <t>Registro de preços de pedestal, projetor e tela</t>
  </si>
  <si>
    <t>E. D. Azambuja &amp; Cia Ltda. itens 2 e 4</t>
  </si>
  <si>
    <t>VIXBOT Soluções em Informática Ltda.</t>
  </si>
  <si>
    <t>1081/16.2</t>
  </si>
  <si>
    <t>58/2016</t>
  </si>
  <si>
    <t>1156/16-9</t>
  </si>
  <si>
    <t>Contratação de laboratório em Coleta e Análise de Agentes Químicos</t>
  </si>
  <si>
    <t>SASC</t>
  </si>
  <si>
    <t>59/2016</t>
  </si>
  <si>
    <t>60/2016</t>
  </si>
  <si>
    <t>61/2016</t>
  </si>
  <si>
    <t>55/2016</t>
  </si>
  <si>
    <t>30/06/2016</t>
  </si>
  <si>
    <t>1147/16.0</t>
  </si>
  <si>
    <t>Aquisição de caixas de papelão para embalagem</t>
  </si>
  <si>
    <t>Peratto Revenda Suprimentos de Informática Ltda.</t>
  </si>
  <si>
    <t>32131</t>
  </si>
  <si>
    <t>32128</t>
  </si>
  <si>
    <t>32376</t>
  </si>
  <si>
    <t>62/2016</t>
  </si>
  <si>
    <t>04/07/2016</t>
  </si>
  <si>
    <t>63/2016</t>
  </si>
  <si>
    <t>01/07/2016</t>
  </si>
  <si>
    <t>1209/16.6</t>
  </si>
  <si>
    <t>Aquisição de estufas de secagem de papel - 220V</t>
  </si>
  <si>
    <t>Tecmath Eireli - ME</t>
  </si>
  <si>
    <t>64/2016</t>
  </si>
  <si>
    <t>1126/16.3</t>
  </si>
  <si>
    <t>Aquisição de prisma em madeira com placa de inox e placa de inox</t>
  </si>
  <si>
    <t>Memor preço</t>
  </si>
  <si>
    <t>Premiar Troféus e Medalhas Eireli</t>
  </si>
  <si>
    <t>CERIMONIAL</t>
  </si>
  <si>
    <t>15/06/2016</t>
  </si>
  <si>
    <t>1143/16.9</t>
  </si>
  <si>
    <t>Registro de preços de materiais para manutenção</t>
  </si>
  <si>
    <t>Andrecor Indústria de Tintas Ltda.</t>
  </si>
  <si>
    <t>Milton José Boroski &amp; Cia Ltda.</t>
  </si>
  <si>
    <t>Polly Química Ind. E Com. de Produtos Químicos Eireli</t>
  </si>
  <si>
    <t>Rodo Vias - Tintas e Sinalização Viária Eireli</t>
  </si>
  <si>
    <t>Marta Regina da Silva Almeida</t>
  </si>
  <si>
    <t>1044/16-3</t>
  </si>
  <si>
    <t>Aquisição de assento para vaso sanitário</t>
  </si>
  <si>
    <t>SUPRIM</t>
  </si>
  <si>
    <t>65/2016</t>
  </si>
  <si>
    <t>07/07/2016</t>
  </si>
  <si>
    <t>1256/16-7</t>
  </si>
  <si>
    <t>Contratação de manutenção na plataforma vertical da PJ de Nova Prata</t>
  </si>
  <si>
    <t>21/06/2016</t>
  </si>
  <si>
    <t>1157/16-1</t>
  </si>
  <si>
    <t>Aquisição de baterias recarregável e fontes para notebook Lenovo SL410</t>
  </si>
  <si>
    <t>Workshop Distribuidora de Sistemas Ltda</t>
  </si>
  <si>
    <t>16/06/2016</t>
  </si>
  <si>
    <t>1125/16.0</t>
  </si>
  <si>
    <t>Manutenção predial parcial na PJ de Capão da Canoa</t>
  </si>
  <si>
    <t>32566</t>
  </si>
  <si>
    <t>7</t>
  </si>
  <si>
    <t>Alfa Sul Engenharia Ltda.</t>
  </si>
  <si>
    <t>10</t>
  </si>
  <si>
    <t>66/2016</t>
  </si>
  <si>
    <t>08/07/2016</t>
  </si>
  <si>
    <t>1216/16-0</t>
  </si>
  <si>
    <t>Aquisição de HDs externos</t>
  </si>
  <si>
    <t xml:space="preserve">Inovamax Teleinformática Ltda. </t>
  </si>
  <si>
    <t>ASS GOV</t>
  </si>
  <si>
    <t>Registro de preços de Monitor de TV</t>
  </si>
  <si>
    <t>Perform Tecnologia Eireli - EPP</t>
  </si>
  <si>
    <t>18/06/2016</t>
  </si>
  <si>
    <t>1153/16-0</t>
  </si>
  <si>
    <t>Manut. e subst. de ar-cond. PJ Bom Jesus</t>
  </si>
  <si>
    <t>06/07/2016</t>
  </si>
  <si>
    <t>1207/16-0</t>
  </si>
  <si>
    <t>Manutenção predial PJ Lavras do Sul</t>
  </si>
  <si>
    <t>Manutenção predial PJ Tupanciretã</t>
  </si>
  <si>
    <t>12/07/2016</t>
  </si>
  <si>
    <t>1145/16-4</t>
  </si>
  <si>
    <t>Manutenção Predial PJ Tupanciretã</t>
  </si>
  <si>
    <t>32637</t>
  </si>
  <si>
    <t>32552</t>
  </si>
  <si>
    <t>69/2016</t>
  </si>
  <si>
    <t>1218/16.5</t>
  </si>
  <si>
    <t>Aquisição de ferramentas para uso na Divisão de Informática</t>
  </si>
  <si>
    <t>Solfermaq Ferramentas Ltda.</t>
  </si>
  <si>
    <t>Tochetto e Filippi Ltda.</t>
  </si>
  <si>
    <t>1185/16-1</t>
  </si>
  <si>
    <t>Registro de Preços de webcam</t>
  </si>
  <si>
    <t>68/2016</t>
  </si>
  <si>
    <t>1217/16-2</t>
  </si>
  <si>
    <t xml:space="preserve">Aquisição de itens para manutenção de equipamentos de informática </t>
  </si>
  <si>
    <t>Lotes 1 e 5</t>
  </si>
  <si>
    <t>Lote 2,3,4,6,7,8</t>
  </si>
  <si>
    <t>24/06/2016</t>
  </si>
  <si>
    <t>1184/16.9</t>
  </si>
  <si>
    <t>Registro de preços para locação de caçambas estacionárias</t>
  </si>
  <si>
    <t>Braserv Ltda. - EPP</t>
  </si>
  <si>
    <t>70/2016</t>
  </si>
  <si>
    <t>1254/16.1</t>
  </si>
  <si>
    <t>Aquisição de insumos para impressora Plotter</t>
  </si>
  <si>
    <t>67/2016</t>
  </si>
  <si>
    <t>14/07/2016</t>
  </si>
  <si>
    <t>1211/16-6</t>
  </si>
  <si>
    <t>Aquisição de aparelho GPS Portátil</t>
  </si>
  <si>
    <t>08</t>
  </si>
  <si>
    <t>09</t>
  </si>
  <si>
    <t>18/07/2016</t>
  </si>
  <si>
    <t>Solution Licitações, comercio e Serviços em vidros LTDA-ME</t>
  </si>
  <si>
    <t>1240/16-9</t>
  </si>
  <si>
    <t>Registro de preços de aparelhos de ar condicionado split</t>
  </si>
  <si>
    <t>Vitor Diogo Wendling - EPP</t>
  </si>
  <si>
    <t>1,2,3,5,6,7,8</t>
  </si>
  <si>
    <t>Inova Ar Condicionado Eireli - ME</t>
  </si>
  <si>
    <t>71/2016</t>
  </si>
  <si>
    <t>20/07/2016</t>
  </si>
  <si>
    <t>19/07/2016</t>
  </si>
  <si>
    <t>1206/16-8</t>
  </si>
  <si>
    <t>Registro de preços bebedouro, purificador e microondas</t>
  </si>
  <si>
    <t>Comercial Usual Ltda. EPP</t>
  </si>
  <si>
    <t>PATRIM</t>
  </si>
  <si>
    <t>1,2,3,4</t>
  </si>
  <si>
    <t>5 e 6</t>
  </si>
  <si>
    <t>1208/16-3</t>
  </si>
  <si>
    <t>Aqusição de componentes de microinformática</t>
  </si>
  <si>
    <t xml:space="preserve">Creative Informática Ltda. </t>
  </si>
  <si>
    <t>Nº DE (SUB)ITENS ou LOTE (S)</t>
  </si>
  <si>
    <t>22/07/2016</t>
  </si>
  <si>
    <t>1115/16-9</t>
  </si>
  <si>
    <t>Registro de Preços de certificados digitais</t>
  </si>
  <si>
    <t>Digisec Certificado Digital Eireli - ME</t>
  </si>
  <si>
    <t>18</t>
  </si>
  <si>
    <t>P&amp;B Engenharia Ltda.</t>
  </si>
  <si>
    <t>05/07/2016</t>
  </si>
  <si>
    <t>1263/16-0</t>
  </si>
  <si>
    <t>Aquisição de licenças antivírus MCAFEE e Suporte Técnico</t>
  </si>
  <si>
    <t>SUPORTEC Consultoria de Sistemas e Representações Ltda. (SCUNNA)</t>
  </si>
  <si>
    <t>72/2016</t>
  </si>
  <si>
    <t>1343/16.5</t>
  </si>
  <si>
    <t>Aquisição de Serpentina de Chiller</t>
  </si>
  <si>
    <t>74/2016</t>
  </si>
  <si>
    <t>25/07/2016</t>
  </si>
  <si>
    <t>1300/16.0</t>
  </si>
  <si>
    <t>Aquisição de gavetas para disco rígido</t>
  </si>
  <si>
    <t>Techmath Eireli ME</t>
  </si>
  <si>
    <t>73/2016</t>
  </si>
  <si>
    <t>28/07/2016</t>
  </si>
  <si>
    <t>Impressão de folder Palácio do Ministério Público</t>
  </si>
  <si>
    <t>Gráfica Direta Ltda. ME</t>
  </si>
  <si>
    <t>Imagem</t>
  </si>
  <si>
    <t>75/2016</t>
  </si>
  <si>
    <t>21/07/2016</t>
  </si>
  <si>
    <t>1188/16.0</t>
  </si>
  <si>
    <t>Manutenção predial na PJ de Rosário do Sul</t>
  </si>
  <si>
    <t>Portotec Construtora Ltda.</t>
  </si>
  <si>
    <t>32702</t>
  </si>
  <si>
    <t>Estrelar Sirius Presentes e Decoração Ltda</t>
  </si>
  <si>
    <t>1302/16.5</t>
  </si>
  <si>
    <t>Execução da sala de convivência na sede</t>
  </si>
  <si>
    <t>627/16-0</t>
  </si>
  <si>
    <t>978/16-6</t>
  </si>
  <si>
    <t>621/16.3</t>
  </si>
  <si>
    <t>Registro de preços de cartuchos de tinta HP</t>
  </si>
  <si>
    <t>Suspenso</t>
  </si>
  <si>
    <t>17/06/2016</t>
  </si>
  <si>
    <t>1158/16.4</t>
  </si>
  <si>
    <t>Monitoramento remoto de alarme para 4 PJ</t>
  </si>
  <si>
    <t>1183/16.6</t>
  </si>
  <si>
    <t>Registro de preços de aparelhos de ar condicionado de janela</t>
  </si>
  <si>
    <t>1241/16.1</t>
  </si>
  <si>
    <t>937/16.6</t>
  </si>
  <si>
    <t>Aquisição de 20 câmeras fotográficas digitais</t>
  </si>
  <si>
    <t>SIM</t>
  </si>
  <si>
    <t>965/16.6</t>
  </si>
  <si>
    <t>Aquisição de 15 quadros magnéticos brancos</t>
  </si>
  <si>
    <t>76/2016</t>
  </si>
  <si>
    <t>10/08/2016</t>
  </si>
  <si>
    <t>1329/16-8</t>
  </si>
  <si>
    <t>Aquisição de tripé para câmera digital</t>
  </si>
  <si>
    <t>26/07/2016</t>
  </si>
  <si>
    <t>1191/16-2</t>
  </si>
  <si>
    <t>Registro de preços de sinalização veicular auxiliar</t>
  </si>
  <si>
    <t>Depemec Ind. e Com. De Peças, Equip. e Acessórios para Veículos LTDA</t>
  </si>
  <si>
    <t>1181/16-0</t>
  </si>
  <si>
    <t>Registro de preços de papel toalha interfolhado</t>
  </si>
  <si>
    <t>Nick Limpeza e Higiene Ltda - ME</t>
  </si>
  <si>
    <t>78/2016</t>
  </si>
  <si>
    <t>12/08/2016</t>
  </si>
  <si>
    <t>01/08/2016</t>
  </si>
  <si>
    <t>0975/16-8</t>
  </si>
  <si>
    <t>Registro de preços de fone de ouvido</t>
  </si>
  <si>
    <t>Peratto Revenda de suprimentos de informática Ltda.</t>
  </si>
  <si>
    <t>30</t>
  </si>
  <si>
    <t>77/2016</t>
  </si>
  <si>
    <t>1396/16.2</t>
  </si>
  <si>
    <t>Produtos para procediemntos de enfermagem</t>
  </si>
  <si>
    <t>Eficaz Med Com. de Produtos Hospitalares Ltda.</t>
  </si>
  <si>
    <t>SIDD Coml. Distribuidora de Medicamentos Ltda.</t>
  </si>
  <si>
    <t>Dental Med Equipa. E Mat. Odonto e Hospitalares Ltda.</t>
  </si>
  <si>
    <t>Isis Guterres Moreira Ramos</t>
  </si>
  <si>
    <t>Tramitando</t>
  </si>
  <si>
    <t>CANCELADA</t>
  </si>
  <si>
    <t>Aquisição de produtos para procedimento médico e de enfermagem</t>
  </si>
  <si>
    <t>27/07/2016</t>
  </si>
  <si>
    <t>1179/16.0</t>
  </si>
  <si>
    <t>Registro de preços de carros para transporte de processos</t>
  </si>
  <si>
    <t>Competence Comércio e Serviços Ltda.</t>
  </si>
  <si>
    <t>1269/16-7</t>
  </si>
  <si>
    <t>Aquisição de componentes para cabeamento de rede</t>
  </si>
  <si>
    <t>Intelix Tecnologia LTDA - ME</t>
  </si>
  <si>
    <t>Lan Tecnologia em Redes LTDA</t>
  </si>
  <si>
    <t>02/08/2016</t>
  </si>
  <si>
    <t>1215/16-7</t>
  </si>
  <si>
    <t>Aquisição de componentes de telefonia</t>
  </si>
  <si>
    <t>PAN Comercial Elétrica Ltda.</t>
  </si>
  <si>
    <t>01, 02 e 03</t>
  </si>
  <si>
    <t>04, 05, 06, 07, 08, 09 e 10</t>
  </si>
  <si>
    <t>ORS Eletroeletrônica e Telecomunicações Eireli - ME</t>
  </si>
  <si>
    <t>79/2016</t>
  </si>
  <si>
    <t>16/08/2016</t>
  </si>
  <si>
    <t>1473/16.9</t>
  </si>
  <si>
    <t>Aquisição de bandeiras do Brasil e do Estado do RS</t>
  </si>
  <si>
    <t>Manor preço por item</t>
  </si>
  <si>
    <t>Dsipensa c/disputa</t>
  </si>
  <si>
    <t>83/2016</t>
  </si>
  <si>
    <t>18/08/2016</t>
  </si>
  <si>
    <t>80/2016</t>
  </si>
  <si>
    <t>17/08/2016</t>
  </si>
  <si>
    <t>1484/16.3</t>
  </si>
  <si>
    <t>Aquisição de um detector de metais portátil</t>
  </si>
  <si>
    <t>81/2016</t>
  </si>
  <si>
    <t>19/08/2016</t>
  </si>
  <si>
    <t>1499/16-9</t>
  </si>
  <si>
    <t>Aquisição de 12 baterias 18aH para nobreak</t>
  </si>
  <si>
    <t>Uai Comércio e Serviços em Tecnologia da Informação Ltda</t>
  </si>
  <si>
    <t>11/08/2016</t>
  </si>
  <si>
    <t>1387/16-3</t>
  </si>
  <si>
    <t>Manutenção predial na PJ de Jaguari</t>
  </si>
  <si>
    <t xml:space="preserve">Ermes Construtora Ltda. </t>
  </si>
  <si>
    <t>32821</t>
  </si>
  <si>
    <t>82/2016</t>
  </si>
  <si>
    <t>22/08/2016</t>
  </si>
  <si>
    <t>1502/16-1</t>
  </si>
  <si>
    <t>Contratação de serviço de emolduração mapa estratégico</t>
  </si>
  <si>
    <t>84/2016</t>
  </si>
  <si>
    <t>23/08/2016</t>
  </si>
  <si>
    <t>1249/16-3</t>
  </si>
  <si>
    <t>Confecção e fornecimento de placas para inauguração</t>
  </si>
  <si>
    <t>Lisiane Marilei Schwantes e Cia. Ltda.</t>
  </si>
  <si>
    <t>37</t>
  </si>
  <si>
    <t>Intermédio Brindes Ltda - me</t>
  </si>
  <si>
    <t>Registro de preços de estações de trabalho (workstations)</t>
  </si>
  <si>
    <t>A2X Tecnologia e Serviços Ltda</t>
  </si>
  <si>
    <t>85/2016</t>
  </si>
  <si>
    <t>29/08/2016</t>
  </si>
  <si>
    <t>1504/16-7</t>
  </si>
  <si>
    <t>Aquisição de colunas a gás para cadeiras</t>
  </si>
  <si>
    <t>Vitrine ambientes para escritório Ltda.</t>
  </si>
  <si>
    <t>1268/16-4</t>
  </si>
  <si>
    <t>Confecção de agendas 2017</t>
  </si>
  <si>
    <t>86/2016</t>
  </si>
  <si>
    <t>1500/16-6</t>
  </si>
  <si>
    <t>Serviço de esgotamento da fossa séptica na sede institucional do MP</t>
  </si>
  <si>
    <t>José Jairo Silveira da Silva Junior - ME</t>
  </si>
  <si>
    <t>15/08/2016</t>
  </si>
  <si>
    <t>1417/16-9</t>
  </si>
  <si>
    <t>Reforma 3º pavimento Sede Institucional</t>
  </si>
  <si>
    <t>32868</t>
  </si>
  <si>
    <t>08/08/2016</t>
  </si>
  <si>
    <t>1264/16-3</t>
  </si>
  <si>
    <t>Manut. Predial PJ São Francisco de Assis</t>
  </si>
  <si>
    <t>Glass Arquit. e Constr. Ltda.</t>
  </si>
  <si>
    <t>1303/16-8</t>
  </si>
  <si>
    <t xml:space="preserve">Aquisição de 02(dois) veículos automotivos novos </t>
  </si>
  <si>
    <t xml:space="preserve">Menor Preço </t>
  </si>
  <si>
    <t>DF Sul Veículos e Serviços Ltda.</t>
  </si>
  <si>
    <t>Impressoart Editora Grafica Ltda.</t>
  </si>
  <si>
    <t>1267/16-1</t>
  </si>
  <si>
    <t>Aquisição de componentes de tecnologia da informação e comunicação</t>
  </si>
  <si>
    <t>Zelda Bozolla de Almeida</t>
  </si>
  <si>
    <t>UAI Comércio e Serviços em Tecnologia da Informação Ltda</t>
  </si>
  <si>
    <t>Matheus Brazeiro Homem</t>
  </si>
  <si>
    <t>32</t>
  </si>
  <si>
    <t>1304/16-0</t>
  </si>
  <si>
    <t>Registro de preços de papel toalha rolo</t>
  </si>
  <si>
    <t>Marília Beatriz Oliveira Reschke-ME</t>
  </si>
  <si>
    <t xml:space="preserve">*Lexbemark Comércio Ltda. </t>
  </si>
  <si>
    <t>* CE 70/2016 retomada e negociada com os próximos classificados em 06/09/2016.</t>
  </si>
  <si>
    <t>87/2016</t>
  </si>
  <si>
    <t>88/2016</t>
  </si>
  <si>
    <t>89/2016</t>
  </si>
  <si>
    <t>90/2016</t>
  </si>
  <si>
    <t>1484/16-3</t>
  </si>
  <si>
    <t>Detecsul Industria Eletrônica Ltda.</t>
  </si>
  <si>
    <t>Aquisição de detector de metal portátil</t>
  </si>
  <si>
    <t>1547/16-2</t>
  </si>
  <si>
    <t>Aquisição de tripés para banner</t>
  </si>
  <si>
    <t>91/2016</t>
  </si>
  <si>
    <t xml:space="preserve">Aquisição de tripés para banner </t>
  </si>
  <si>
    <t>25/08/2016</t>
  </si>
  <si>
    <t>1568/16-9</t>
  </si>
  <si>
    <t>Aquisição de materiais odontológicos</t>
  </si>
  <si>
    <t>DENTAL MED Equip e Mat Odont e Hosp Ltda</t>
  </si>
  <si>
    <t>4 e 6</t>
  </si>
  <si>
    <t>1, 2, 3, 5 e 7</t>
  </si>
  <si>
    <t>1563/16-5</t>
  </si>
  <si>
    <t>Contratação serviço assist médica e ambulância para o concurso</t>
  </si>
  <si>
    <t>92/2016</t>
  </si>
  <si>
    <t>93/2016</t>
  </si>
  <si>
    <t>1589/16-5</t>
  </si>
  <si>
    <t>Contratação de serviço de engenharia substituição parcial rede de hidrantes PJ Pelotas</t>
  </si>
  <si>
    <t>1395/16-0</t>
  </si>
  <si>
    <t>Registro de preços de cadeiras fixas</t>
  </si>
  <si>
    <t>Bortolini Indústria de Móveis LTDA</t>
  </si>
  <si>
    <t>26/08/2016</t>
  </si>
  <si>
    <t>1397/16-5</t>
  </si>
  <si>
    <t>Aquisição de pneus</t>
  </si>
  <si>
    <t>Elaine Cristina Cândida da Silva</t>
  </si>
  <si>
    <t>94/2016</t>
  </si>
  <si>
    <t>1613/16-4</t>
  </si>
  <si>
    <t>Aquisição de refletor, lâmpada e cabo</t>
  </si>
  <si>
    <t>1591/16-5</t>
  </si>
  <si>
    <t>Aquisição de botinas de segurança e botas de borracha</t>
  </si>
  <si>
    <t>GAT</t>
  </si>
  <si>
    <t>96/2016</t>
  </si>
  <si>
    <t>1635/16-3</t>
  </si>
  <si>
    <t>Fornec e Instal. De lixeira de ferro para PJ de Barra do Ribeiro</t>
  </si>
  <si>
    <t>97/2016</t>
  </si>
  <si>
    <t>1667/16-4</t>
  </si>
  <si>
    <t>Água mineral natural em bombonas de 20 litros</t>
  </si>
  <si>
    <t>SERV GER</t>
  </si>
  <si>
    <t>95/2016</t>
  </si>
  <si>
    <t>Contratação de serviços de engenharia, substituição parcial rede hidrantes PJ Pelotas</t>
  </si>
  <si>
    <t>SPAN Service Prestadora de Serviço Ltda. ME</t>
  </si>
  <si>
    <t>DESERTA - itens 01 e 02.</t>
  </si>
  <si>
    <t>DIBRAS Distribuidora Elétrica e Hidráulica Ltda - item 03.</t>
  </si>
  <si>
    <t>98/2016</t>
  </si>
  <si>
    <t xml:space="preserve">Aquisição de refletor e lâmpada </t>
  </si>
  <si>
    <t xml:space="preserve">Dispensa c/disuputa </t>
  </si>
  <si>
    <t>1399/16-0</t>
  </si>
  <si>
    <t xml:space="preserve">Registro de preços de poltronas e sofás </t>
  </si>
  <si>
    <t>D Vila Indústria de Móveis e Estofados LTDA- ME</t>
  </si>
  <si>
    <t>06/09/2016</t>
  </si>
  <si>
    <t>1485/16-6</t>
  </si>
  <si>
    <t>Manutenção Predial PJ Faxinal do Soturno</t>
  </si>
  <si>
    <t>32898</t>
  </si>
  <si>
    <t>1566/16-3</t>
  </si>
  <si>
    <t>Serv.Inst.cerca eletr. PJ Reg. 4º Distrito e PJ Parobé</t>
  </si>
  <si>
    <t>Menor Preço Por Item</t>
  </si>
  <si>
    <t>M.de Sousa da Silva - ME</t>
  </si>
  <si>
    <t>99/2016</t>
  </si>
  <si>
    <t>Sudelmaq Com. Atacadista de Alimentos Ltda. EPP</t>
  </si>
  <si>
    <t>102/2016</t>
  </si>
  <si>
    <t>1666/16.1</t>
  </si>
  <si>
    <t>Aquisição de fitas para backup LTO3</t>
  </si>
  <si>
    <t>Intelix Tecnologia Ltda. - ME</t>
  </si>
  <si>
    <t>1414/16-0</t>
  </si>
  <si>
    <t xml:space="preserve">Aquisição de material de limpeza </t>
  </si>
  <si>
    <t xml:space="preserve">Anelise Ritter Henrich &amp; Cia. Ltda. </t>
  </si>
  <si>
    <t>Deskart Sul Distribuidora de Materiais de Limpeza Ltda.</t>
  </si>
  <si>
    <t>Nick Limpeza e Higiene Ltda. ME</t>
  </si>
  <si>
    <t>POA Distrib. de Material Limpeza e Gêneros Alimentícios Ltda.</t>
  </si>
  <si>
    <t>R S Ricardo</t>
  </si>
  <si>
    <t xml:space="preserve">Infomix Comércio e Serviços Ltda. </t>
  </si>
  <si>
    <t>3, 4, 5, 6, 11, 12, 16</t>
  </si>
  <si>
    <t>7 e 8</t>
  </si>
  <si>
    <t>9, 10, 13, 14, 17</t>
  </si>
  <si>
    <t>2, 15, 18, 20</t>
  </si>
  <si>
    <t>1505/16-0</t>
  </si>
  <si>
    <t>Aquisição de formo microondas 110/220v</t>
  </si>
  <si>
    <t>E.D. Azambuja &amp; Cia. Ltda.</t>
  </si>
  <si>
    <t>66</t>
  </si>
  <si>
    <t>101/2016</t>
  </si>
  <si>
    <t>1645/16-5</t>
  </si>
  <si>
    <t>Contratação serviço de impressão de calendários 2017</t>
  </si>
  <si>
    <t>La Grafica Eireli ME</t>
  </si>
  <si>
    <t>imagem</t>
  </si>
  <si>
    <t>104/2016</t>
  </si>
  <si>
    <t>1828/16.6</t>
  </si>
  <si>
    <t>Execução de portão de acesso e caminho pavimentado na PJ de Viamão</t>
  </si>
  <si>
    <t>05/09/2016</t>
  </si>
  <si>
    <t>1506/16.2</t>
  </si>
  <si>
    <t>Confecção de honrarias para a Ordem do Mérito Inst.</t>
  </si>
  <si>
    <t>32850</t>
  </si>
  <si>
    <t>ARPÚBLICAS</t>
  </si>
  <si>
    <t>3</t>
  </si>
  <si>
    <t>Stampgraf Serigrafia Técnica e Artes Gráficas Ltda.</t>
  </si>
  <si>
    <t>103/2016</t>
  </si>
  <si>
    <t>100/2016</t>
  </si>
  <si>
    <t>1707/16-1</t>
  </si>
  <si>
    <t>Contratação serviço de conserto de compressor de ar biomédico</t>
  </si>
  <si>
    <t>Wagner Araujo dos Santos - ME</t>
  </si>
  <si>
    <t>xxxx</t>
  </si>
  <si>
    <t>Cancelada</t>
  </si>
  <si>
    <t>23/09/2016</t>
  </si>
  <si>
    <t>1638/16-1</t>
  </si>
  <si>
    <t>Reforma parcial PJ Canoas</t>
  </si>
  <si>
    <t>R&amp;C Construções Ltda</t>
  </si>
  <si>
    <t>32999</t>
  </si>
  <si>
    <t>105/2016</t>
  </si>
  <si>
    <t>1801/16.3</t>
  </si>
  <si>
    <t>Manutenção com substituição de placa mãe e demasi peças em 2 Notebooks</t>
  </si>
  <si>
    <t>106/2016</t>
  </si>
  <si>
    <t>14/09/2016</t>
  </si>
  <si>
    <t>1507/16.5</t>
  </si>
  <si>
    <t>Registro de preços de torneiras e válvulas de mictório</t>
  </si>
  <si>
    <t>Multifase Comercial Técnica Ltda.</t>
  </si>
  <si>
    <t>Cinca Comércio Var. e Atacad. De Ferramentas Eireli</t>
  </si>
  <si>
    <t>MANUTENÇÃO</t>
  </si>
  <si>
    <t>1344/16.8</t>
  </si>
  <si>
    <t>Registro de preços de aparelhos telefônicos</t>
  </si>
  <si>
    <t>34</t>
  </si>
  <si>
    <t>André de Deus Lopes</t>
  </si>
  <si>
    <t>2 e 3</t>
  </si>
  <si>
    <t>1187/16-7</t>
  </si>
  <si>
    <t>Fornecimento e instalação(esquadrias e elementos em ferro)</t>
  </si>
  <si>
    <t>CEAF</t>
  </si>
  <si>
    <t>1509/16-0</t>
  </si>
  <si>
    <t>Registro de preços de mangueiras de combate a incêndio</t>
  </si>
  <si>
    <t>1487/16-1</t>
  </si>
  <si>
    <t>Aquisição de material de expediente</t>
  </si>
  <si>
    <t>Eduardo Rita Bem</t>
  </si>
  <si>
    <t>J Duarte &amp; Cia Ltda</t>
  </si>
  <si>
    <t>Peratto Revenda de Suprimentos de Informática Ltda.</t>
  </si>
  <si>
    <t>1736/16.4</t>
  </si>
  <si>
    <t>Confecção de carimbos</t>
  </si>
  <si>
    <t>L. C. Ferreira - ME</t>
  </si>
  <si>
    <t>ESTIMATIVA</t>
  </si>
  <si>
    <t>1677/16-6</t>
  </si>
  <si>
    <t>Registro de Preços de toners para impressora Lexmark</t>
  </si>
  <si>
    <t>Comercial Porto Alegrense de Máquinas Calculadoras Ltda</t>
  </si>
  <si>
    <t>108/2016</t>
  </si>
  <si>
    <t>1945/16.0</t>
  </si>
  <si>
    <t>Aquisição de distribuidores e cabos HDMI e suportes para TV.</t>
  </si>
  <si>
    <t>UAI Comércio e Serviços Ltda.</t>
  </si>
  <si>
    <t>107/2016</t>
  </si>
  <si>
    <t>1880/16-5</t>
  </si>
  <si>
    <t>Aquisição de módulos de memória ram</t>
  </si>
  <si>
    <t>PPL Comércio e Serviços de Informática</t>
  </si>
  <si>
    <t>02/09/2016</t>
  </si>
  <si>
    <t>1497/16-3</t>
  </si>
  <si>
    <t>Ricarl Distribuibuidora Eireli ME</t>
  </si>
  <si>
    <t>1,2,3,4,5,10</t>
  </si>
  <si>
    <t>50</t>
  </si>
  <si>
    <t>Infotriz Comercial Ltda. EPP</t>
  </si>
  <si>
    <t>6,14,17,20</t>
  </si>
  <si>
    <t>Priscila Rauber Hengemuhle</t>
  </si>
  <si>
    <t>8,9,12,21</t>
  </si>
  <si>
    <t>Marcos Aurélio Colaço EPP</t>
  </si>
  <si>
    <t>11,13,16,18,19</t>
  </si>
  <si>
    <t>Darós Suprimentos de Informática e Escritório Ltda.</t>
  </si>
  <si>
    <t>Rochazardo Comércio e Distribuição Ltda.</t>
  </si>
  <si>
    <t>30/09/2016</t>
  </si>
  <si>
    <t>1644/16-2</t>
  </si>
  <si>
    <t>Manut. e subst. de ar cond. PJ Montenegro</t>
  </si>
  <si>
    <t>14/10/2016</t>
  </si>
  <si>
    <t>1768/16-5</t>
  </si>
  <si>
    <t>Reforma parcial PJ Santa Maria</t>
  </si>
  <si>
    <t>33080</t>
  </si>
  <si>
    <t>1639/16-4</t>
  </si>
  <si>
    <t>Registro de preços de Bandeiras</t>
  </si>
  <si>
    <t>Maria Isalete Schappo - ME</t>
  </si>
  <si>
    <t>1076/16-4</t>
  </si>
  <si>
    <t>ANULADO</t>
  </si>
  <si>
    <t>srp lâmapadas, reatores, etc.</t>
  </si>
  <si>
    <t>copos plásticos</t>
  </si>
  <si>
    <t>câmera fotográfica, outros</t>
  </si>
  <si>
    <t>1612/16-1</t>
  </si>
  <si>
    <t>Deskart Sul Distrib de Mats de Limpeza LTDa</t>
  </si>
  <si>
    <t>1388/16-6</t>
  </si>
  <si>
    <t>Rogério Feijó Kozoroski</t>
  </si>
  <si>
    <t>2, 3 e 4</t>
  </si>
  <si>
    <t>109/2016</t>
  </si>
  <si>
    <t>Aquisição de persianas para sala de convivência</t>
  </si>
  <si>
    <t>Irineia Machado Fonseca</t>
  </si>
  <si>
    <t>1767/16-2</t>
  </si>
  <si>
    <t>Transporte de processos para a PJ de Passo Fundo</t>
  </si>
  <si>
    <t>DADM</t>
  </si>
  <si>
    <t>110/2016</t>
  </si>
  <si>
    <t>1976/16.8</t>
  </si>
  <si>
    <t>Substituição de impermeabilização na PJ de Tucunduva</t>
  </si>
  <si>
    <t>SC Serviços Ltda. - Soares e Cardoso Serv. E Com. Ltda.</t>
  </si>
  <si>
    <t>1688/16-0</t>
  </si>
  <si>
    <t>Manutenção plataforma vertical PJ São Leopoldo</t>
  </si>
  <si>
    <t>11/10/2016</t>
  </si>
  <si>
    <t>1592/16-8</t>
  </si>
  <si>
    <t>Registro de preços de switches</t>
  </si>
  <si>
    <t>Seal Telecom Comércio e Serviços de Telecomunicações Ltda.</t>
  </si>
  <si>
    <t>Ass Gov</t>
  </si>
  <si>
    <t xml:space="preserve">não </t>
  </si>
  <si>
    <t>44</t>
  </si>
  <si>
    <t>1708/16-4</t>
  </si>
  <si>
    <t>Aquisição de rodizios em poliuretano</t>
  </si>
  <si>
    <t>SEFAP comercial Ltda</t>
  </si>
  <si>
    <t>111/2016</t>
  </si>
  <si>
    <t>2040/16.0</t>
  </si>
  <si>
    <t>Manutenção parcial na PJ de São Marcos</t>
  </si>
  <si>
    <t>Be Wise - Construtora e Instaladora Ltda.</t>
  </si>
  <si>
    <t>114/2016</t>
  </si>
  <si>
    <t>1997/16-4</t>
  </si>
  <si>
    <t>Substituição porta pela de vidro, na PJ de Santana</t>
  </si>
  <si>
    <t>José Carlos Rocha Boeira</t>
  </si>
  <si>
    <t>112/2016</t>
  </si>
  <si>
    <t>1995/16.9</t>
  </si>
  <si>
    <t xml:space="preserve">Reforma do gabinete da SubAdm </t>
  </si>
  <si>
    <t>115/2016</t>
  </si>
  <si>
    <t>2023/16-4</t>
  </si>
  <si>
    <t>Reforma de estacionamento na PJ da Tristeza</t>
  </si>
  <si>
    <t>Be Wise Construtora e Instaladora EPP</t>
  </si>
  <si>
    <t>116/2016</t>
  </si>
  <si>
    <t>2039/16-2</t>
  </si>
  <si>
    <t>Reforma parcial nas PJ de Santa Rosa</t>
  </si>
  <si>
    <t xml:space="preserve">Engeobra Engenharia e Construções Ltda. </t>
  </si>
  <si>
    <t>113/2016</t>
  </si>
  <si>
    <t>1998/16-7</t>
  </si>
  <si>
    <t>Ampliação estacionamento PJ Cachoeira do Sul</t>
  </si>
  <si>
    <t>TECMATH EIRELI</t>
  </si>
  <si>
    <t>1676/16-3</t>
  </si>
  <si>
    <t>Positivo Informática S/A</t>
  </si>
  <si>
    <t>Registro de Preços de microcomputadores</t>
  </si>
  <si>
    <t>1830/16-6</t>
  </si>
  <si>
    <t>Aquisição de câmera filmadora digital</t>
  </si>
  <si>
    <t>Meno Preço</t>
  </si>
  <si>
    <t>Moisés Hamerski</t>
  </si>
  <si>
    <t>1593/16-0</t>
  </si>
  <si>
    <t>Monitoramento de Alarme PJ Parobé</t>
  </si>
  <si>
    <t>Securisystem Sistemas de Monitoramento Ltda</t>
  </si>
  <si>
    <t>Resultado</t>
  </si>
  <si>
    <t>1508/16-8</t>
  </si>
  <si>
    <t>Monitoramento de Alarme CEAF, SED ADM e MEMORIAL</t>
  </si>
  <si>
    <t>25/10/2016</t>
  </si>
  <si>
    <t>1858/16.1</t>
  </si>
  <si>
    <t>Ampliação, ref, manut Três Passos</t>
  </si>
  <si>
    <t>Dorr e Grabin Ltda.</t>
  </si>
  <si>
    <t>28/10/2016</t>
  </si>
  <si>
    <t>1903/16.7</t>
  </si>
  <si>
    <t>Reforma parcial na PJ de Caxias do Sul</t>
  </si>
  <si>
    <t>33182</t>
  </si>
  <si>
    <t>117/2016</t>
  </si>
  <si>
    <t>2105/16-4</t>
  </si>
  <si>
    <t>Aquisição/confecção de placas, com os respectivos estojos, para homegens</t>
  </si>
  <si>
    <t>02/11/2016</t>
  </si>
  <si>
    <t>1906/16-5</t>
  </si>
  <si>
    <t>Registro de preços de pneus, câmaras de ar e protetores</t>
  </si>
  <si>
    <t>1847/16-7</t>
  </si>
  <si>
    <t>Aquisição de Inversores de frequência e outros</t>
  </si>
  <si>
    <t>Ana Carolina Marques Guimarães</t>
  </si>
  <si>
    <t>1-2-3 e 5</t>
  </si>
  <si>
    <t>PAN Comercial Elétrica Ltda</t>
  </si>
  <si>
    <t>4 e 7</t>
  </si>
  <si>
    <t>119/2016</t>
  </si>
  <si>
    <t>2095/16-2</t>
  </si>
  <si>
    <t>Aquisição de rolo filme poliester cristal 75 micras</t>
  </si>
  <si>
    <t>Thamys Produtos Especiais Ltda. EPP</t>
  </si>
  <si>
    <t>BIBLIOTECA</t>
  </si>
  <si>
    <t>03/11/2016</t>
  </si>
  <si>
    <t>2016/16.0</t>
  </si>
  <si>
    <t>Restaurante e cafeteria da Sede do MPRS</t>
  </si>
  <si>
    <t>CA Pratomil Rests. Empresariais Ltda.</t>
  </si>
  <si>
    <t>Receitas</t>
  </si>
  <si>
    <t>1926/16.9</t>
  </si>
  <si>
    <t>Reforma e manut. da Sede da Andrade Neves</t>
  </si>
  <si>
    <t>Izydros Engenharia Ltda.</t>
  </si>
  <si>
    <t>1924/16-3</t>
  </si>
  <si>
    <t>Assistência Técnica Centrais Telefônicas</t>
  </si>
  <si>
    <t>TLMATICA Telematica Ltda</t>
  </si>
  <si>
    <t>118/2016</t>
  </si>
  <si>
    <t>2096/16-5</t>
  </si>
  <si>
    <t>Reforma parcial 10º andar, Torre Norte Sede Institucional</t>
  </si>
  <si>
    <t>Eletrotec Sistemas de Energia LTDA EPP</t>
  </si>
  <si>
    <t>1925/16-6</t>
  </si>
  <si>
    <t>Peças de reposição p/manutenção Chillers</t>
  </si>
  <si>
    <t>Inova Ar Condicionado-Eireli-ME</t>
  </si>
  <si>
    <t>1 ao 10</t>
  </si>
  <si>
    <t>11 e 12</t>
  </si>
  <si>
    <t>120/2016</t>
  </si>
  <si>
    <t>2100/16.0</t>
  </si>
  <si>
    <t>Fornecimento e instalação de guarda-corpo na PJ de Candelária</t>
  </si>
  <si>
    <t>123/2016</t>
  </si>
  <si>
    <t>1833/16-4</t>
  </si>
  <si>
    <t>Organização e execução do concurso de Secretário de Diligências</t>
  </si>
  <si>
    <t>Sarmento Concursos Ltda.</t>
  </si>
  <si>
    <t>Securisystem Sistemas de Monitoramento - EIRELI-EPP</t>
  </si>
  <si>
    <t>121/2016</t>
  </si>
  <si>
    <t>2068/16-5</t>
  </si>
  <si>
    <t>Retirada, lavagem e instalação de persianas PJ do Partenon</t>
  </si>
  <si>
    <t>Irineia Machado Fonseca ME</t>
  </si>
  <si>
    <t>USG</t>
  </si>
  <si>
    <t>15/09/2016</t>
  </si>
  <si>
    <t>1511/16-0</t>
  </si>
  <si>
    <t>Prolux Iluminação Eireli - ME</t>
  </si>
  <si>
    <t>1, 3, 6 e 7</t>
  </si>
  <si>
    <t>Metálica Indústria e Comércio de Metais Ltda.</t>
  </si>
  <si>
    <t>Promercado Materiais Elétricos e Iluminações Ltda - EPP</t>
  </si>
  <si>
    <t>Licitare Produtos, Materiais e Serviços Ltda - EPP.</t>
  </si>
  <si>
    <t>46</t>
  </si>
  <si>
    <t>122/2016</t>
  </si>
  <si>
    <t>2101/16-3</t>
  </si>
  <si>
    <t xml:space="preserve"> Retirada,  fornecimento e instalação de corrimão de aço inox PJ Butiá</t>
  </si>
  <si>
    <t>S C Serviços e Comércio - Soares e Cardoso</t>
  </si>
  <si>
    <t>ucp</t>
  </si>
  <si>
    <t>124/2016</t>
  </si>
  <si>
    <t>Aquisição de mesa de som com interface USB e 5 imputs</t>
  </si>
  <si>
    <t>Boa Música Ltda.</t>
  </si>
  <si>
    <t>1907/16-8</t>
  </si>
  <si>
    <t>Registro de Preços de gravadores de vídeo digitais híbridos e disco rígido (HDs) de 2 TB para DVR.</t>
  </si>
  <si>
    <t>Workshop Distribuidora de Sistemas Ltda.</t>
  </si>
  <si>
    <t xml:space="preserve">dae </t>
  </si>
  <si>
    <t>Tenseg Security Com de Equip Eletronicos Ltda.</t>
  </si>
  <si>
    <t>1999/16-0</t>
  </si>
  <si>
    <t>Aquisição de adaptadores, cabos e filtros de linha</t>
  </si>
  <si>
    <t>1, 2 e 4</t>
  </si>
  <si>
    <t>Serrana Sistemas de Energia Eireli EPP</t>
  </si>
  <si>
    <t>UAI Comércio, distribuição e serviços Ltda - ME</t>
  </si>
  <si>
    <t>1859/16-4</t>
  </si>
  <si>
    <t>Adaptação de Fiat Doblô</t>
  </si>
  <si>
    <t>1965/16-3</t>
  </si>
  <si>
    <t>Monitoramento de alarme 24 horas para 4 sedes</t>
  </si>
  <si>
    <t>Shelter Sistemas Eletrônicos e Serviços Ltda</t>
  </si>
  <si>
    <t>2038/16-0</t>
  </si>
  <si>
    <t>Monitoramento de alarme PJ Panambi</t>
  </si>
  <si>
    <t>VIGISAT Comércio de Eletroeletrônicos Ltda</t>
  </si>
  <si>
    <t>1845/16-1</t>
  </si>
  <si>
    <t>Registro de preços de certificados digitais</t>
  </si>
  <si>
    <t>Valid Certificadora Digital Ltda.</t>
  </si>
  <si>
    <t>1940/16-6</t>
  </si>
  <si>
    <t>Serviço de manutenção no sistema de climatização do Datacenter</t>
  </si>
  <si>
    <t>Cert Ltda.</t>
  </si>
  <si>
    <t>DAE controle</t>
  </si>
  <si>
    <t>2000/16.2</t>
  </si>
  <si>
    <t>Aquisição de 16 estantes para biblioteca</t>
  </si>
  <si>
    <t>Soma Soluções Corporativas Ltda.</t>
  </si>
  <si>
    <t>125/2016</t>
  </si>
  <si>
    <t>2156/16.6</t>
  </si>
  <si>
    <t>Contratação de fornecedor para ministrar cursos de Qlik Sense</t>
  </si>
  <si>
    <t>Etandart Informática Ltda.</t>
  </si>
  <si>
    <t>UGE/CEAF</t>
  </si>
  <si>
    <t>Marumbi Tecnologia ME</t>
  </si>
  <si>
    <t>1486/16-9</t>
  </si>
  <si>
    <t>Aquisição de multifuncionais policromáticas e suprimentos</t>
  </si>
  <si>
    <t>Global distribuição de bens de consumo Ltda.</t>
  </si>
  <si>
    <t>Lexbemark Com Ltda.</t>
  </si>
  <si>
    <t>2</t>
  </si>
  <si>
    <t>126/2016</t>
  </si>
  <si>
    <t>2193/16-5</t>
  </si>
  <si>
    <t>Contratação de seguro para o Palácio do MP</t>
  </si>
  <si>
    <t>Sompo Seguros S/A</t>
  </si>
  <si>
    <t>1994/16-6</t>
  </si>
  <si>
    <t>Fornecimento de livros importados</t>
  </si>
  <si>
    <t>Technos Publicações Ltda ME</t>
  </si>
  <si>
    <t>21/11/2016</t>
  </si>
  <si>
    <t>Manutenção Veículos Renault</t>
  </si>
  <si>
    <t>Marcocar Mecânica de Veículos Ltda</t>
  </si>
  <si>
    <t>2069/16-8</t>
  </si>
  <si>
    <t>Registro de Preços de Coletes Balísticos</t>
  </si>
  <si>
    <t>24/11/2016</t>
  </si>
  <si>
    <t>2067/16.2</t>
  </si>
  <si>
    <t>Contratação de serviço de desinsetização e desratização</t>
  </si>
  <si>
    <t>Dedetset Controle de Pragas e Vetores Ltda.</t>
  </si>
  <si>
    <t>USERVG</t>
  </si>
  <si>
    <t>Sidnei Vicente Knebel</t>
  </si>
  <si>
    <t>10/09/2016</t>
  </si>
  <si>
    <t>1516/16.4</t>
  </si>
  <si>
    <t>Seguro para 55 veículos por 24 meses</t>
  </si>
  <si>
    <t>13/09/2016</t>
  </si>
  <si>
    <t>1498/16.6</t>
  </si>
  <si>
    <t>Manutenção de veículos Fiat, Ford e Volkswagem</t>
  </si>
  <si>
    <t>Aguardando</t>
  </si>
  <si>
    <t>10/10/2016</t>
  </si>
  <si>
    <t>1766/16.0</t>
  </si>
  <si>
    <t>Fábrica de software</t>
  </si>
  <si>
    <t>DI/AGTIC</t>
  </si>
  <si>
    <t>1808/16.2</t>
  </si>
  <si>
    <t>Contratação de solução de gerenciamento de desempenho de IE</t>
  </si>
  <si>
    <t>tramitando</t>
  </si>
  <si>
    <t>RELAÇÃO DE PROCEDIMENTOS LICITATÓRIOS DE 2016 -PREGÃO ELETRÔNICO</t>
  </si>
  <si>
    <t xml:space="preserve">RELAÇÃO DE PROCEDIMENTOS LICITATÓRIOS DE 2016 - CONVITES </t>
  </si>
  <si>
    <t>RELAÇÃO DE PROCEDIMENTOS LICITATÓRIOS DE 2016 - TOMADAS DE PREÇOS</t>
  </si>
  <si>
    <t>RELAÇÃO DE PROCEDIMENTOS LICITATÓRIOS DE 2016 - CONCORRÊNCIAS</t>
  </si>
  <si>
    <t>RELAÇÃO DE PROCEDIMENTOS LICITATÓRIOS DE 2016 - COTAÇÃO ELETRÔNICA</t>
  </si>
  <si>
    <t>218</t>
  </si>
  <si>
    <t>RELAÇÃO DE PROCEDIMENTOS LICITATÓRIOS DE 2016</t>
  </si>
  <si>
    <r>
      <t xml:space="preserve">(01) A </t>
    </r>
    <r>
      <rPr>
        <b/>
        <sz val="12"/>
        <rFont val="Verdana"/>
        <family val="2"/>
      </rPr>
      <t>Relação de Procedimentos de 2016</t>
    </r>
    <r>
      <rPr>
        <sz val="12"/>
        <rFont val="Verdana"/>
        <family val="2"/>
      </rPr>
      <t xml:space="preserve">, com esta </t>
    </r>
    <r>
      <rPr>
        <b/>
        <sz val="12"/>
        <rFont val="Verdana"/>
        <family val="2"/>
      </rPr>
      <t>Folha Resumo,</t>
    </r>
    <r>
      <rPr>
        <sz val="12"/>
        <rFont val="Verdana"/>
        <family val="2"/>
      </rPr>
      <t xml:space="preserve"> encontra-se disponível na página, </t>
    </r>
  </si>
  <si>
    <t>(02) Os Pregões Eletrônicos e as Cotações Eletrônicas (dispensas de licitação) encontram-se no portal,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</si>
</sst>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#,##0.00;[Red]#,##0.00"/>
    <numFmt numFmtId="174" formatCode="0.0%"/>
    <numFmt numFmtId="175" formatCode="0.000%"/>
    <numFmt numFmtId="176" formatCode="&quot;R$ &quot;#,##0.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-416]dddd\,\ d&quot; de &quot;mmmm&quot; de &quot;yyyy"/>
    <numFmt numFmtId="182" formatCode="_(* #,##0.0_);_(* \(#,##0.0\);_(* &quot;-&quot;??_);_(@_)"/>
    <numFmt numFmtId="183" formatCode="_(* #,##0_);_(* \(#,##0\);_(* &quot;-&quot;??_);_(@_)"/>
    <numFmt numFmtId="184" formatCode="0.0"/>
    <numFmt numFmtId="185" formatCode="dd/mm/yy;@"/>
    <numFmt numFmtId="186" formatCode="mmm/yyyy"/>
    <numFmt numFmtId="187" formatCode="#,##0.00_ ;\-#,##0.00\ "/>
    <numFmt numFmtId="188" formatCode="0_ ;\-0\ "/>
    <numFmt numFmtId="189" formatCode="0.000"/>
    <numFmt numFmtId="190" formatCode="0.0000"/>
    <numFmt numFmtId="191" formatCode="0_ ;[Red]\-0\ "/>
    <numFmt numFmtId="192" formatCode="#,##0.000_ ;\-#,##0.000\ "/>
    <numFmt numFmtId="193" formatCode="#,##0.0000_ ;\-#,##0.0000\ "/>
    <numFmt numFmtId="194" formatCode="#,##0.0_ ;\-#,##0.0\ "/>
    <numFmt numFmtId="195" formatCode="#,##0_ ;\-#,##0\ "/>
    <numFmt numFmtId="196" formatCode="_(* #,##0.000_);_(* \(#,##0.000\);_(* &quot;-&quot;??_);_(@_)"/>
    <numFmt numFmtId="197" formatCode="_(* #,##0.0000_);_(* \(#,##0.0000\);_(* &quot;-&quot;??_);_(@_)"/>
    <numFmt numFmtId="198" formatCode="0.0000000"/>
    <numFmt numFmtId="199" formatCode="0.000000"/>
    <numFmt numFmtId="200" formatCode="0.00000"/>
    <numFmt numFmtId="201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sz val="11"/>
      <color indexed="30"/>
      <name val="Verdana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Arial"/>
      <family val="2"/>
    </font>
    <font>
      <u val="single"/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i/>
      <sz val="12"/>
      <name val="Verdana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Arial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1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20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10" fontId="4" fillId="0" borderId="0" xfId="51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0" fontId="6" fillId="0" borderId="10" xfId="51" applyNumberFormat="1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10" fontId="4" fillId="0" borderId="10" xfId="51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center" vertical="center"/>
    </xf>
    <xf numFmtId="10" fontId="3" fillId="0" borderId="18" xfId="51" applyNumberFormat="1" applyFont="1" applyBorder="1" applyAlignment="1">
      <alignment horizontal="center" vertical="center"/>
    </xf>
    <xf numFmtId="10" fontId="3" fillId="0" borderId="19" xfId="5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2" fontId="3" fillId="0" borderId="18" xfId="51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10" fontId="3" fillId="0" borderId="14" xfId="51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10" fontId="3" fillId="0" borderId="0" xfId="51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10" fontId="3" fillId="0" borderId="0" xfId="0" applyNumberFormat="1" applyFont="1" applyBorder="1" applyAlignment="1">
      <alignment horizontal="left" vertical="center"/>
    </xf>
    <xf numFmtId="39" fontId="3" fillId="0" borderId="18" xfId="53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0" fontId="3" fillId="0" borderId="20" xfId="53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10" fontId="56" fillId="0" borderId="10" xfId="51" applyNumberFormat="1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71" fontId="6" fillId="0" borderId="10" xfId="53" applyFont="1" applyBorder="1" applyAlignment="1">
      <alignment horizontal="center" vertical="center"/>
    </xf>
    <xf numFmtId="171" fontId="4" fillId="0" borderId="10" xfId="53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9" fontId="3" fillId="0" borderId="18" xfId="51" applyFont="1" applyBorder="1" applyAlignment="1">
      <alignment horizontal="center" vertical="center"/>
    </xf>
    <xf numFmtId="9" fontId="3" fillId="0" borderId="19" xfId="51" applyFont="1" applyBorder="1" applyAlignment="1">
      <alignment horizontal="center" vertical="center"/>
    </xf>
    <xf numFmtId="10" fontId="3" fillId="0" borderId="0" xfId="51" applyNumberFormat="1" applyFont="1" applyAlignment="1">
      <alignment horizontal="left" vertical="center"/>
    </xf>
    <xf numFmtId="9" fontId="3" fillId="0" borderId="0" xfId="5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51" applyNumberFormat="1" applyFont="1" applyBorder="1" applyAlignment="1">
      <alignment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justify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left" vertical="center"/>
    </xf>
    <xf numFmtId="171" fontId="57" fillId="0" borderId="0" xfId="53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9" fontId="57" fillId="0" borderId="0" xfId="51" applyFont="1" applyAlignment="1">
      <alignment horizontal="left" vertical="center"/>
    </xf>
    <xf numFmtId="171" fontId="56" fillId="0" borderId="0" xfId="0" applyNumberFormat="1" applyFont="1" applyAlignment="1">
      <alignment/>
    </xf>
    <xf numFmtId="10" fontId="56" fillId="0" borderId="0" xfId="51" applyNumberFormat="1" applyFont="1" applyAlignment="1">
      <alignment/>
    </xf>
    <xf numFmtId="171" fontId="4" fillId="0" borderId="14" xfId="53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171" fontId="56" fillId="0" borderId="18" xfId="53" applyFont="1" applyBorder="1" applyAlignment="1">
      <alignment vertical="center"/>
    </xf>
    <xf numFmtId="171" fontId="56" fillId="0" borderId="18" xfId="53" applyFont="1" applyBorder="1" applyAlignment="1">
      <alignment horizontal="right" vertical="center"/>
    </xf>
    <xf numFmtId="10" fontId="56" fillId="0" borderId="18" xfId="51" applyNumberFormat="1" applyFont="1" applyBorder="1" applyAlignment="1">
      <alignment horizontal="center" vertical="center"/>
    </xf>
    <xf numFmtId="4" fontId="56" fillId="0" borderId="18" xfId="0" applyNumberFormat="1" applyFont="1" applyBorder="1" applyAlignment="1">
      <alignment horizontal="right" vertical="center" wrapText="1"/>
    </xf>
    <xf numFmtId="0" fontId="56" fillId="0" borderId="19" xfId="0" applyFont="1" applyBorder="1" applyAlignment="1">
      <alignment horizontal="center" vertical="center"/>
    </xf>
    <xf numFmtId="171" fontId="56" fillId="0" borderId="10" xfId="53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171" fontId="56" fillId="0" borderId="10" xfId="53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0" xfId="0" applyNumberFormat="1" applyFont="1" applyFill="1" applyBorder="1" applyAlignment="1">
      <alignment horizontal="justify" vertical="center" wrapText="1"/>
    </xf>
    <xf numFmtId="171" fontId="56" fillId="0" borderId="10" xfId="53" applyFont="1" applyBorder="1" applyAlignment="1">
      <alignment horizontal="center" vertical="center" wrapText="1"/>
    </xf>
    <xf numFmtId="0" fontId="56" fillId="0" borderId="0" xfId="0" applyFont="1" applyAlignment="1">
      <alignment/>
    </xf>
    <xf numFmtId="10" fontId="57" fillId="0" borderId="0" xfId="51" applyNumberFormat="1" applyFont="1" applyBorder="1" applyAlignment="1">
      <alignment vertical="center"/>
    </xf>
    <xf numFmtId="43" fontId="5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vertical="center"/>
    </xf>
    <xf numFmtId="10" fontId="3" fillId="0" borderId="0" xfId="51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171" fontId="58" fillId="0" borderId="11" xfId="53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 vertical="center"/>
    </xf>
    <xf numFmtId="185" fontId="56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171" fontId="56" fillId="0" borderId="0" xfId="53" applyFont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10" fontId="57" fillId="0" borderId="0" xfId="51" applyNumberFormat="1" applyFont="1" applyBorder="1" applyAlignment="1">
      <alignment horizontal="left" vertical="center"/>
    </xf>
    <xf numFmtId="3" fontId="57" fillId="0" borderId="0" xfId="0" applyNumberFormat="1" applyFont="1" applyBorder="1" applyAlignment="1">
      <alignment horizontal="left" vertical="center"/>
    </xf>
    <xf numFmtId="172" fontId="57" fillId="0" borderId="0" xfId="0" applyNumberFormat="1" applyFont="1" applyBorder="1" applyAlignment="1">
      <alignment horizontal="center" vertical="center"/>
    </xf>
    <xf numFmtId="172" fontId="56" fillId="0" borderId="0" xfId="0" applyNumberFormat="1" applyFont="1" applyAlignment="1">
      <alignment horizontal="center" vertical="center"/>
    </xf>
    <xf numFmtId="0" fontId="58" fillId="0" borderId="11" xfId="0" applyFont="1" applyBorder="1" applyAlignment="1">
      <alignment horizontal="center" vertical="justify" wrapText="1"/>
    </xf>
    <xf numFmtId="0" fontId="56" fillId="0" borderId="10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4" fontId="5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justify"/>
    </xf>
    <xf numFmtId="1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9" fontId="56" fillId="0" borderId="16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10" fontId="56" fillId="0" borderId="10" xfId="51" applyNumberFormat="1" applyFont="1" applyBorder="1" applyAlignment="1">
      <alignment vertical="center"/>
    </xf>
    <xf numFmtId="0" fontId="57" fillId="0" borderId="23" xfId="0" applyFont="1" applyBorder="1" applyAlignment="1">
      <alignment horizontal="center" vertical="justify"/>
    </xf>
    <xf numFmtId="0" fontId="57" fillId="0" borderId="12" xfId="0" applyFont="1" applyBorder="1" applyAlignment="1">
      <alignment horizontal="center" vertical="justify" wrapText="1"/>
    </xf>
    <xf numFmtId="10" fontId="56" fillId="0" borderId="24" xfId="51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right" vertical="center" wrapText="1"/>
    </xf>
    <xf numFmtId="4" fontId="56" fillId="0" borderId="24" xfId="0" applyNumberFormat="1" applyFont="1" applyBorder="1" applyAlignment="1">
      <alignment horizontal="right" vertical="center"/>
    </xf>
    <xf numFmtId="10" fontId="56" fillId="0" borderId="24" xfId="51" applyNumberFormat="1" applyFont="1" applyBorder="1" applyAlignment="1">
      <alignment vertical="center"/>
    </xf>
    <xf numFmtId="171" fontId="56" fillId="0" borderId="10" xfId="51" applyNumberFormat="1" applyFont="1" applyBorder="1" applyAlignment="1">
      <alignment horizontal="right" vertical="center"/>
    </xf>
    <xf numFmtId="0" fontId="56" fillId="0" borderId="25" xfId="0" applyFont="1" applyBorder="1" applyAlignment="1">
      <alignment horizontal="center" vertical="center"/>
    </xf>
    <xf numFmtId="172" fontId="56" fillId="0" borderId="10" xfId="0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center" vertical="center"/>
    </xf>
    <xf numFmtId="171" fontId="56" fillId="0" borderId="20" xfId="53" applyFont="1" applyBorder="1" applyAlignment="1">
      <alignment horizontal="center" vertical="center"/>
    </xf>
    <xf numFmtId="4" fontId="56" fillId="0" borderId="20" xfId="0" applyNumberFormat="1" applyFont="1" applyBorder="1" applyAlignment="1">
      <alignment vertical="center" wrapText="1"/>
    </xf>
    <xf numFmtId="171" fontId="56" fillId="0" borderId="26" xfId="53" applyFont="1" applyBorder="1" applyAlignment="1">
      <alignment horizontal="center" vertical="center"/>
    </xf>
    <xf numFmtId="171" fontId="56" fillId="0" borderId="26" xfId="51" applyNumberFormat="1" applyFont="1" applyBorder="1" applyAlignment="1">
      <alignment horizontal="center" vertical="center"/>
    </xf>
    <xf numFmtId="171" fontId="56" fillId="0" borderId="10" xfId="51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172" fontId="56" fillId="0" borderId="2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vertical="center" wrapText="1"/>
    </xf>
    <xf numFmtId="4" fontId="56" fillId="0" borderId="25" xfId="0" applyNumberFormat="1" applyFont="1" applyBorder="1" applyAlignment="1">
      <alignment horizontal="right" vertical="center"/>
    </xf>
    <xf numFmtId="49" fontId="56" fillId="0" borderId="28" xfId="51" applyNumberFormat="1" applyFont="1" applyBorder="1" applyAlignment="1">
      <alignment horizontal="center" vertical="center"/>
    </xf>
    <xf numFmtId="10" fontId="56" fillId="0" borderId="10" xfId="51" applyNumberFormat="1" applyFont="1" applyBorder="1" applyAlignment="1">
      <alignment horizontal="right" vertical="center"/>
    </xf>
    <xf numFmtId="1" fontId="56" fillId="0" borderId="29" xfId="51" applyNumberFormat="1" applyFont="1" applyBorder="1" applyAlignment="1">
      <alignment horizontal="center" vertical="center"/>
    </xf>
    <xf numFmtId="49" fontId="56" fillId="0" borderId="28" xfId="0" applyNumberFormat="1" applyFont="1" applyBorder="1" applyAlignment="1">
      <alignment horizontal="center" vertical="center"/>
    </xf>
    <xf numFmtId="171" fontId="56" fillId="0" borderId="20" xfId="53" applyFont="1" applyBorder="1" applyAlignment="1">
      <alignment horizontal="center" vertical="center"/>
    </xf>
    <xf numFmtId="49" fontId="56" fillId="33" borderId="20" xfId="0" applyNumberFormat="1" applyFont="1" applyFill="1" applyBorder="1" applyAlignment="1">
      <alignment horizontal="left" vertical="center"/>
    </xf>
    <xf numFmtId="49" fontId="56" fillId="33" borderId="10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71" fontId="4" fillId="0" borderId="24" xfId="53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56" fillId="0" borderId="20" xfId="0" applyNumberFormat="1" applyFont="1" applyFill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57" fillId="34" borderId="33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58" fillId="34" borderId="33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9" fillId="35" borderId="24" xfId="0" applyFont="1" applyFill="1" applyBorder="1" applyAlignment="1">
      <alignment horizontal="center" vertical="justify"/>
    </xf>
    <xf numFmtId="0" fontId="9" fillId="0" borderId="2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4" fontId="59" fillId="0" borderId="14" xfId="0" applyNumberFormat="1" applyFont="1" applyBorder="1" applyAlignment="1">
      <alignment horizontal="right" vertical="center"/>
    </xf>
    <xf numFmtId="171" fontId="59" fillId="0" borderId="10" xfId="53" applyFont="1" applyBorder="1" applyAlignment="1">
      <alignment horizontal="center" vertical="center"/>
    </xf>
    <xf numFmtId="10" fontId="59" fillId="0" borderId="17" xfId="51" applyNumberFormat="1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right" vertical="center"/>
    </xf>
    <xf numFmtId="0" fontId="59" fillId="0" borderId="18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171" fontId="60" fillId="0" borderId="37" xfId="53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44" applyFont="1" applyAlignment="1" applyProtection="1">
      <alignment/>
      <protection/>
    </xf>
    <xf numFmtId="0" fontId="13" fillId="0" borderId="0" xfId="44" applyFont="1" applyAlignment="1" applyProtection="1">
      <alignment/>
      <protection/>
    </xf>
    <xf numFmtId="0" fontId="14" fillId="0" borderId="0" xfId="44" applyFont="1" applyAlignment="1" applyProtection="1">
      <alignment horizontal="left"/>
      <protection/>
    </xf>
    <xf numFmtId="0" fontId="14" fillId="0" borderId="0" xfId="44" applyFont="1" applyAlignment="1" applyProtection="1">
      <alignment/>
      <protection/>
    </xf>
    <xf numFmtId="0" fontId="5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10" fontId="56" fillId="0" borderId="0" xfId="51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172" fontId="56" fillId="0" borderId="0" xfId="0" applyNumberFormat="1" applyFont="1" applyBorder="1" applyAlignment="1">
      <alignment horizontal="center" vertical="center"/>
    </xf>
    <xf numFmtId="2" fontId="57" fillId="0" borderId="0" xfId="51" applyNumberFormat="1" applyFont="1" applyBorder="1" applyAlignment="1">
      <alignment horizontal="center" vertical="center"/>
    </xf>
    <xf numFmtId="0" fontId="56" fillId="0" borderId="24" xfId="0" applyFont="1" applyBorder="1" applyAlignment="1">
      <alignment vertical="center"/>
    </xf>
    <xf numFmtId="172" fontId="56" fillId="0" borderId="37" xfId="0" applyNumberFormat="1" applyFont="1" applyBorder="1" applyAlignment="1">
      <alignment horizontal="center" vertical="center"/>
    </xf>
    <xf numFmtId="4" fontId="57" fillId="0" borderId="38" xfId="0" applyNumberFormat="1" applyFont="1" applyBorder="1" applyAlignment="1">
      <alignment horizontal="center" vertical="center"/>
    </xf>
    <xf numFmtId="10" fontId="57" fillId="0" borderId="37" xfId="51" applyNumberFormat="1" applyFont="1" applyBorder="1" applyAlignment="1">
      <alignment horizontal="center" vertical="center"/>
    </xf>
    <xf numFmtId="10" fontId="57" fillId="0" borderId="39" xfId="51" applyNumberFormat="1" applyFont="1" applyBorder="1" applyAlignment="1">
      <alignment horizontal="center" vertical="center"/>
    </xf>
    <xf numFmtId="2" fontId="57" fillId="0" borderId="38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10" fontId="8" fillId="0" borderId="13" xfId="51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171" fontId="56" fillId="0" borderId="24" xfId="53" applyFont="1" applyBorder="1" applyAlignment="1">
      <alignment vertical="center"/>
    </xf>
    <xf numFmtId="171" fontId="56" fillId="0" borderId="24" xfId="53" applyFont="1" applyBorder="1" applyAlignment="1">
      <alignment horizontal="center" vertical="center" wrapText="1"/>
    </xf>
    <xf numFmtId="4" fontId="56" fillId="0" borderId="41" xfId="0" applyNumberFormat="1" applyFont="1" applyBorder="1" applyAlignment="1">
      <alignment horizontal="right" vertical="center"/>
    </xf>
    <xf numFmtId="185" fontId="56" fillId="0" borderId="24" xfId="0" applyNumberFormat="1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/>
    </xf>
    <xf numFmtId="43" fontId="56" fillId="0" borderId="24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56" fillId="0" borderId="10" xfId="51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left" vertical="center"/>
    </xf>
    <xf numFmtId="185" fontId="56" fillId="0" borderId="24" xfId="0" applyNumberFormat="1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/>
    </xf>
    <xf numFmtId="43" fontId="56" fillId="0" borderId="24" xfId="0" applyNumberFormat="1" applyFont="1" applyBorder="1" applyAlignment="1">
      <alignment horizontal="center" vertical="center"/>
    </xf>
    <xf numFmtId="171" fontId="56" fillId="0" borderId="24" xfId="53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justify" wrapText="1"/>
    </xf>
    <xf numFmtId="0" fontId="3" fillId="34" borderId="4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justify"/>
    </xf>
    <xf numFmtId="171" fontId="57" fillId="0" borderId="10" xfId="53" applyFont="1" applyBorder="1" applyAlignment="1">
      <alignment horizontal="center" vertical="center" wrapText="1"/>
    </xf>
    <xf numFmtId="9" fontId="56" fillId="0" borderId="10" xfId="51" applyFont="1" applyBorder="1" applyAlignment="1">
      <alignment horizontal="center" vertical="center"/>
    </xf>
    <xf numFmtId="4" fontId="57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 quotePrefix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49" fontId="56" fillId="37" borderId="10" xfId="0" applyNumberFormat="1" applyFont="1" applyFill="1" applyBorder="1" applyAlignment="1">
      <alignment horizontal="center" vertical="center"/>
    </xf>
    <xf numFmtId="4" fontId="56" fillId="0" borderId="0" xfId="0" applyNumberFormat="1" applyFont="1" applyAlignment="1">
      <alignment/>
    </xf>
    <xf numFmtId="49" fontId="56" fillId="0" borderId="20" xfId="0" applyNumberFormat="1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49" fontId="56" fillId="33" borderId="24" xfId="0" applyNumberFormat="1" applyFont="1" applyFill="1" applyBorder="1" applyAlignment="1">
      <alignment horizontal="center" vertical="center"/>
    </xf>
    <xf numFmtId="4" fontId="56" fillId="0" borderId="24" xfId="0" applyNumberFormat="1" applyFont="1" applyBorder="1" applyAlignment="1">
      <alignment vertical="center" wrapText="1"/>
    </xf>
    <xf numFmtId="49" fontId="56" fillId="37" borderId="24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49" fontId="56" fillId="38" borderId="24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185" fontId="56" fillId="0" borderId="24" xfId="0" applyNumberFormat="1" applyFont="1" applyBorder="1" applyAlignment="1">
      <alignment horizontal="center" vertical="center"/>
    </xf>
    <xf numFmtId="1" fontId="61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49" fontId="56" fillId="0" borderId="24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4" fontId="56" fillId="0" borderId="0" xfId="0" applyNumberFormat="1" applyFont="1" applyAlignment="1">
      <alignment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49" fontId="56" fillId="33" borderId="24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185" fontId="56" fillId="0" borderId="24" xfId="0" applyNumberFormat="1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NumberFormat="1" applyFont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49" fontId="56" fillId="36" borderId="24" xfId="0" applyNumberFormat="1" applyFont="1" applyFill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49" fontId="56" fillId="0" borderId="36" xfId="51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49" fontId="56" fillId="33" borderId="24" xfId="0" applyNumberFormat="1" applyFont="1" applyFill="1" applyBorder="1" applyAlignment="1">
      <alignment horizontal="center" vertical="center"/>
    </xf>
    <xf numFmtId="0" fontId="56" fillId="0" borderId="24" xfId="0" applyNumberFormat="1" applyFont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51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49" fontId="56" fillId="36" borderId="24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justify"/>
    </xf>
    <xf numFmtId="0" fontId="56" fillId="0" borderId="25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justify" wrapText="1"/>
    </xf>
    <xf numFmtId="0" fontId="56" fillId="0" borderId="10" xfId="0" applyFont="1" applyFill="1" applyBorder="1" applyAlignment="1">
      <alignment horizontal="left" vertical="center"/>
    </xf>
    <xf numFmtId="14" fontId="56" fillId="0" borderId="10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NumberFormat="1" applyFont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NumberFormat="1" applyFont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172" fontId="56" fillId="0" borderId="20" xfId="0" applyNumberFormat="1" applyFont="1" applyBorder="1" applyAlignment="1">
      <alignment horizontal="center" vertical="center"/>
    </xf>
    <xf numFmtId="0" fontId="56" fillId="0" borderId="24" xfId="0" applyNumberFormat="1" applyFont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0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left" vertical="center"/>
    </xf>
    <xf numFmtId="172" fontId="56" fillId="0" borderId="20" xfId="0" applyNumberFormat="1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171" fontId="57" fillId="0" borderId="37" xfId="53" applyFont="1" applyBorder="1" applyAlignment="1">
      <alignment horizontal="center" vertical="center"/>
    </xf>
    <xf numFmtId="171" fontId="57" fillId="0" borderId="37" xfId="53" applyFont="1" applyBorder="1" applyAlignment="1">
      <alignment vertical="center"/>
    </xf>
    <xf numFmtId="171" fontId="56" fillId="0" borderId="29" xfId="53" applyFont="1" applyBorder="1" applyAlignment="1">
      <alignment horizontal="center" vertical="center"/>
    </xf>
    <xf numFmtId="10" fontId="56" fillId="0" borderId="20" xfId="51" applyNumberFormat="1" applyFont="1" applyBorder="1" applyAlignment="1">
      <alignment vertical="center"/>
    </xf>
    <xf numFmtId="0" fontId="57" fillId="0" borderId="20" xfId="0" applyFont="1" applyBorder="1" applyAlignment="1">
      <alignment horizontal="center" vertical="center"/>
    </xf>
    <xf numFmtId="49" fontId="56" fillId="36" borderId="10" xfId="0" applyNumberFormat="1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horizontal="left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left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0" fontId="56" fillId="0" borderId="24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185" fontId="56" fillId="0" borderId="24" xfId="0" applyNumberFormat="1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 wrapText="1"/>
    </xf>
    <xf numFmtId="0" fontId="56" fillId="0" borderId="24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14" fontId="56" fillId="0" borderId="10" xfId="0" applyNumberFormat="1" applyFont="1" applyBorder="1" applyAlignment="1">
      <alignment vertical="center"/>
    </xf>
    <xf numFmtId="4" fontId="56" fillId="0" borderId="10" xfId="0" applyNumberFormat="1" applyFont="1" applyBorder="1" applyAlignment="1">
      <alignment vertical="center"/>
    </xf>
    <xf numFmtId="0" fontId="56" fillId="0" borderId="20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0" xfId="0" applyNumberFormat="1" applyFont="1" applyFill="1" applyBorder="1" applyAlignment="1">
      <alignment vertical="center" wrapText="1"/>
    </xf>
    <xf numFmtId="0" fontId="56" fillId="0" borderId="20" xfId="0" applyNumberFormat="1" applyFont="1" applyFill="1" applyBorder="1" applyAlignment="1">
      <alignment horizontal="left" vertical="center" wrapText="1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4" xfId="0" applyNumberFormat="1" applyFont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185" fontId="56" fillId="0" borderId="24" xfId="0" applyNumberFormat="1" applyFont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0" xfId="0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left" vertical="center" wrapText="1"/>
    </xf>
    <xf numFmtId="49" fontId="56" fillId="37" borderId="20" xfId="0" applyNumberFormat="1" applyFont="1" applyFill="1" applyBorder="1" applyAlignment="1">
      <alignment horizontal="center" vertical="center"/>
    </xf>
    <xf numFmtId="172" fontId="56" fillId="0" borderId="20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justify" vertical="center"/>
    </xf>
    <xf numFmtId="0" fontId="56" fillId="0" borderId="20" xfId="0" applyNumberFormat="1" applyFont="1" applyFill="1" applyBorder="1" applyAlignment="1">
      <alignment horizontal="left" vertical="center" wrapText="1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left" vertical="center" wrapText="1"/>
    </xf>
    <xf numFmtId="49" fontId="56" fillId="37" borderId="20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 wrapText="1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56" fillId="37" borderId="24" xfId="0" applyNumberFormat="1" applyFont="1" applyFill="1" applyBorder="1" applyAlignment="1">
      <alignment horizontal="center" vertical="center"/>
    </xf>
    <xf numFmtId="171" fontId="4" fillId="0" borderId="11" xfId="0" applyNumberFormat="1" applyFont="1" applyBorder="1" applyAlignment="1">
      <alignment horizontal="center" vertical="center"/>
    </xf>
    <xf numFmtId="10" fontId="4" fillId="0" borderId="11" xfId="51" applyNumberFormat="1" applyFont="1" applyBorder="1" applyAlignment="1">
      <alignment horizontal="center" vertical="center"/>
    </xf>
    <xf numFmtId="171" fontId="4" fillId="0" borderId="20" xfId="0" applyNumberFormat="1" applyFont="1" applyBorder="1" applyAlignment="1">
      <alignment horizontal="center" vertical="center"/>
    </xf>
    <xf numFmtId="10" fontId="4" fillId="0" borderId="20" xfId="51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171" fontId="56" fillId="0" borderId="24" xfId="53" applyFont="1" applyBorder="1" applyAlignment="1">
      <alignment horizontal="center" vertical="center" wrapText="1"/>
    </xf>
    <xf numFmtId="43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4" fontId="56" fillId="0" borderId="24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/>
    </xf>
    <xf numFmtId="171" fontId="56" fillId="0" borderId="24" xfId="53" applyFont="1" applyBorder="1" applyAlignment="1">
      <alignment horizontal="center" vertical="center" wrapText="1"/>
    </xf>
    <xf numFmtId="171" fontId="56" fillId="0" borderId="24" xfId="53" applyFont="1" applyBorder="1" applyAlignment="1">
      <alignment horizontal="center" vertical="center"/>
    </xf>
    <xf numFmtId="171" fontId="56" fillId="0" borderId="20" xfId="53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85" fontId="56" fillId="0" borderId="24" xfId="0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center" vertical="center"/>
    </xf>
    <xf numFmtId="172" fontId="56" fillId="0" borderId="20" xfId="0" applyNumberFormat="1" applyFont="1" applyBorder="1" applyAlignment="1">
      <alignment horizontal="center" vertical="center"/>
    </xf>
    <xf numFmtId="171" fontId="59" fillId="0" borderId="20" xfId="53" applyFont="1" applyBorder="1" applyAlignment="1">
      <alignment horizontal="center" vertical="center"/>
    </xf>
    <xf numFmtId="10" fontId="59" fillId="0" borderId="21" xfId="51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1" fontId="60" fillId="0" borderId="44" xfId="53" applyFont="1" applyBorder="1" applyAlignment="1">
      <alignment horizontal="center" vertical="center"/>
    </xf>
    <xf numFmtId="10" fontId="60" fillId="0" borderId="45" xfId="51" applyNumberFormat="1" applyFont="1" applyBorder="1" applyAlignment="1">
      <alignment horizontal="center" vertical="center"/>
    </xf>
    <xf numFmtId="171" fontId="60" fillId="0" borderId="46" xfId="53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0" fontId="56" fillId="0" borderId="24" xfId="0" applyNumberFormat="1" applyFont="1" applyFill="1" applyBorder="1" applyAlignment="1">
      <alignment horizontal="left" vertical="center" wrapText="1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/>
    </xf>
    <xf numFmtId="171" fontId="56" fillId="0" borderId="24" xfId="53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0" fontId="59" fillId="0" borderId="24" xfId="0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1" fontId="56" fillId="0" borderId="24" xfId="0" applyNumberFormat="1" applyFont="1" applyBorder="1" applyAlignment="1">
      <alignment horizontal="center" vertical="center" wrapText="1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/>
    </xf>
    <xf numFmtId="171" fontId="56" fillId="0" borderId="24" xfId="53" applyFont="1" applyBorder="1" applyAlignment="1">
      <alignment horizontal="center" vertical="center" wrapText="1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71" fontId="56" fillId="0" borderId="24" xfId="53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4" xfId="0" applyNumberFormat="1" applyFont="1" applyFill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/>
    </xf>
    <xf numFmtId="171" fontId="56" fillId="0" borderId="24" xfId="53" applyFont="1" applyBorder="1" applyAlignment="1">
      <alignment horizontal="center" vertical="center" wrapText="1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justify"/>
    </xf>
    <xf numFmtId="0" fontId="56" fillId="0" borderId="10" xfId="0" applyFont="1" applyBorder="1" applyAlignment="1">
      <alignment horizontal="justify" vertical="center"/>
    </xf>
    <xf numFmtId="1" fontId="56" fillId="0" borderId="24" xfId="0" applyNumberFormat="1" applyFont="1" applyBorder="1" applyAlignment="1">
      <alignment horizontal="center" vertical="center" wrapText="1"/>
    </xf>
    <xf numFmtId="0" fontId="56" fillId="0" borderId="24" xfId="0" applyNumberFormat="1" applyFont="1" applyBorder="1" applyAlignment="1">
      <alignment horizontal="center" vertical="center" wrapText="1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71" fontId="56" fillId="0" borderId="24" xfId="53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10" fontId="56" fillId="0" borderId="24" xfId="51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71" fontId="56" fillId="0" borderId="24" xfId="53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 wrapText="1"/>
    </xf>
    <xf numFmtId="0" fontId="56" fillId="0" borderId="24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/>
    </xf>
    <xf numFmtId="171" fontId="56" fillId="0" borderId="24" xfId="53" applyFont="1" applyBorder="1" applyAlignment="1">
      <alignment horizontal="center" vertical="center" wrapText="1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9" fillId="0" borderId="24" xfId="0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10" fontId="56" fillId="0" borderId="24" xfId="51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0" fontId="56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horizontal="left" vertical="center"/>
    </xf>
    <xf numFmtId="14" fontId="56" fillId="0" borderId="20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0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NumberFormat="1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right" vertical="center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 wrapText="1"/>
    </xf>
    <xf numFmtId="0" fontId="56" fillId="0" borderId="24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/>
    </xf>
    <xf numFmtId="171" fontId="56" fillId="0" borderId="24" xfId="53" applyFont="1" applyBorder="1" applyAlignment="1">
      <alignment horizontal="center" vertical="center" wrapText="1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72" fontId="56" fillId="0" borderId="24" xfId="0" applyNumberFormat="1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72" fontId="56" fillId="0" borderId="24" xfId="0" applyNumberFormat="1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185" fontId="56" fillId="0" borderId="24" xfId="0" applyNumberFormat="1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/>
    </xf>
    <xf numFmtId="171" fontId="56" fillId="0" borderId="24" xfId="53" applyFont="1" applyBorder="1" applyAlignment="1">
      <alignment horizontal="center" vertical="center" wrapText="1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10" fontId="56" fillId="0" borderId="24" xfId="51" applyNumberFormat="1" applyFont="1" applyBorder="1" applyAlignment="1">
      <alignment horizontal="right" vertical="center"/>
    </xf>
    <xf numFmtId="0" fontId="56" fillId="0" borderId="24" xfId="0" applyFont="1" applyBorder="1" applyAlignment="1">
      <alignment horizontal="left" vertical="center"/>
    </xf>
    <xf numFmtId="0" fontId="56" fillId="0" borderId="24" xfId="0" applyNumberFormat="1" applyFont="1" applyFill="1" applyBorder="1" applyAlignment="1">
      <alignment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72" fontId="56" fillId="0" borderId="24" xfId="0" applyNumberFormat="1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/>
    </xf>
    <xf numFmtId="171" fontId="56" fillId="0" borderId="24" xfId="53" applyFont="1" applyBorder="1" applyAlignment="1">
      <alignment horizontal="center" vertical="center" wrapText="1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71" fontId="56" fillId="0" borderId="24" xfId="53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1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10" fontId="56" fillId="0" borderId="24" xfId="51" applyNumberFormat="1" applyFont="1" applyBorder="1" applyAlignment="1">
      <alignment horizontal="right" vertical="center"/>
    </xf>
    <xf numFmtId="10" fontId="56" fillId="0" borderId="24" xfId="51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71" fontId="56" fillId="0" borderId="24" xfId="53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171" fontId="56" fillId="0" borderId="26" xfId="0" applyNumberFormat="1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171" fontId="56" fillId="0" borderId="10" xfId="0" applyNumberFormat="1" applyFont="1" applyBorder="1" applyAlignment="1">
      <alignment vertical="center"/>
    </xf>
    <xf numFmtId="171" fontId="56" fillId="0" borderId="24" xfId="0" applyNumberFormat="1" applyFont="1" applyBorder="1" applyAlignment="1">
      <alignment vertical="center"/>
    </xf>
    <xf numFmtId="0" fontId="56" fillId="0" borderId="36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72" fontId="56" fillId="0" borderId="24" xfId="0" applyNumberFormat="1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justify" vertical="justify"/>
    </xf>
    <xf numFmtId="0" fontId="56" fillId="0" borderId="24" xfId="0" applyNumberFormat="1" applyFont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185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/>
    </xf>
    <xf numFmtId="171" fontId="56" fillId="0" borderId="24" xfId="53" applyFont="1" applyBorder="1" applyAlignment="1">
      <alignment horizontal="center" vertical="center" wrapText="1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0" fontId="56" fillId="0" borderId="24" xfId="0" applyFont="1" applyBorder="1" applyAlignment="1">
      <alignment horizontal="left" vertical="center"/>
    </xf>
    <xf numFmtId="14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62" fillId="0" borderId="24" xfId="0" applyFont="1" applyBorder="1" applyAlignment="1">
      <alignment horizontal="left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/>
    </xf>
    <xf numFmtId="171" fontId="56" fillId="0" borderId="24" xfId="53" applyFont="1" applyBorder="1" applyAlignment="1">
      <alignment horizontal="center" vertical="center" wrapText="1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172" fontId="56" fillId="0" borderId="24" xfId="0" applyNumberFormat="1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172" fontId="56" fillId="0" borderId="24" xfId="0" applyNumberFormat="1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72" fontId="56" fillId="0" borderId="24" xfId="0" applyNumberFormat="1" applyFont="1" applyBorder="1" applyAlignment="1">
      <alignment horizontal="center" vertical="center"/>
    </xf>
    <xf numFmtId="185" fontId="56" fillId="0" borderId="24" xfId="0" applyNumberFormat="1" applyFont="1" applyBorder="1" applyAlignment="1">
      <alignment horizontal="center" vertical="center"/>
    </xf>
    <xf numFmtId="43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171" fontId="56" fillId="0" borderId="24" xfId="53" applyFont="1" applyBorder="1" applyAlignment="1">
      <alignment horizontal="center" vertical="center" wrapText="1"/>
    </xf>
    <xf numFmtId="171" fontId="56" fillId="0" borderId="24" xfId="53" applyFont="1" applyBorder="1" applyAlignment="1">
      <alignment horizontal="center" vertical="center"/>
    </xf>
    <xf numFmtId="172" fontId="56" fillId="0" borderId="24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vertical="center"/>
    </xf>
    <xf numFmtId="0" fontId="56" fillId="0" borderId="24" xfId="0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0" fontId="56" fillId="0" borderId="24" xfId="0" applyFont="1" applyBorder="1" applyAlignment="1">
      <alignment horizontal="left" vertical="center"/>
    </xf>
    <xf numFmtId="14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/>
    </xf>
    <xf numFmtId="4" fontId="56" fillId="0" borderId="24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/>
    </xf>
    <xf numFmtId="43" fontId="56" fillId="0" borderId="24" xfId="0" applyNumberFormat="1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172" fontId="56" fillId="0" borderId="24" xfId="0" applyNumberFormat="1" applyFont="1" applyBorder="1" applyAlignment="1">
      <alignment horizontal="center" vertical="center"/>
    </xf>
    <xf numFmtId="171" fontId="6" fillId="0" borderId="24" xfId="53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10" fontId="56" fillId="0" borderId="24" xfId="51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1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1" fontId="56" fillId="0" borderId="24" xfId="0" applyNumberFormat="1" applyFont="1" applyBorder="1" applyAlignment="1">
      <alignment horizontal="center" vertical="center" wrapText="1"/>
    </xf>
    <xf numFmtId="0" fontId="56" fillId="0" borderId="24" xfId="0" applyNumberFormat="1" applyFont="1" applyBorder="1" applyAlignment="1">
      <alignment horizontal="center" vertical="center" wrapText="1"/>
    </xf>
    <xf numFmtId="185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71" fontId="56" fillId="0" borderId="24" xfId="53" applyFont="1" applyBorder="1" applyAlignment="1">
      <alignment horizontal="center" vertical="center" wrapText="1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10" xfId="0" applyFont="1" applyBorder="1" applyAlignment="1">
      <alignment/>
    </xf>
    <xf numFmtId="0" fontId="56" fillId="0" borderId="24" xfId="0" applyNumberFormat="1" applyFont="1" applyFill="1" applyBorder="1" applyAlignment="1">
      <alignment horizontal="center" vertical="center" wrapText="1"/>
    </xf>
    <xf numFmtId="10" fontId="56" fillId="0" borderId="24" xfId="51" applyNumberFormat="1" applyFont="1" applyBorder="1" applyAlignment="1">
      <alignment horizontal="right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1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71" fontId="56" fillId="0" borderId="24" xfId="53" applyFont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171" fontId="56" fillId="0" borderId="10" xfId="53" applyFont="1" applyBorder="1" applyAlignment="1">
      <alignment vertical="center" wrapText="1"/>
    </xf>
    <xf numFmtId="171" fontId="56" fillId="0" borderId="10" xfId="53" applyFont="1" applyBorder="1" applyAlignment="1">
      <alignment horizontal="right" vertical="center"/>
    </xf>
    <xf numFmtId="171" fontId="56" fillId="0" borderId="10" xfId="53" applyFont="1" applyBorder="1" applyAlignment="1">
      <alignment/>
    </xf>
    <xf numFmtId="0" fontId="56" fillId="0" borderId="24" xfId="0" applyFont="1" applyBorder="1" applyAlignment="1">
      <alignment horizontal="center" vertical="center"/>
    </xf>
    <xf numFmtId="43" fontId="56" fillId="0" borderId="24" xfId="0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4" fontId="56" fillId="0" borderId="24" xfId="0" applyNumberFormat="1" applyFont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0" fontId="56" fillId="0" borderId="24" xfId="0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14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0" fontId="56" fillId="0" borderId="26" xfId="0" applyFont="1" applyBorder="1" applyAlignment="1">
      <alignment horizontal="center" vertical="center"/>
    </xf>
    <xf numFmtId="1" fontId="56" fillId="0" borderId="26" xfId="0" applyNumberFormat="1" applyFont="1" applyBorder="1" applyAlignment="1">
      <alignment horizontal="center" vertical="center"/>
    </xf>
    <xf numFmtId="0" fontId="56" fillId="0" borderId="26" xfId="0" applyNumberFormat="1" applyFont="1" applyBorder="1" applyAlignment="1">
      <alignment horizontal="center" vertical="center" wrapText="1"/>
    </xf>
    <xf numFmtId="1" fontId="56" fillId="0" borderId="26" xfId="0" applyNumberFormat="1" applyFont="1" applyBorder="1" applyAlignment="1">
      <alignment horizontal="center" vertical="center" wrapText="1"/>
    </xf>
    <xf numFmtId="185" fontId="56" fillId="0" borderId="26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10" fontId="56" fillId="0" borderId="24" xfId="51" applyNumberFormat="1" applyFont="1" applyBorder="1" applyAlignment="1">
      <alignment horizontal="right" vertical="center"/>
    </xf>
    <xf numFmtId="10" fontId="56" fillId="0" borderId="24" xfId="51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171" fontId="56" fillId="0" borderId="26" xfId="53" applyFont="1" applyBorder="1" applyAlignment="1">
      <alignment horizontal="center" vertical="center" wrapText="1"/>
    </xf>
    <xf numFmtId="4" fontId="56" fillId="0" borderId="47" xfId="0" applyNumberFormat="1" applyFont="1" applyBorder="1" applyAlignment="1">
      <alignment horizontal="right" vertical="center"/>
    </xf>
    <xf numFmtId="171" fontId="56" fillId="0" borderId="26" xfId="53" applyFont="1" applyBorder="1" applyAlignment="1">
      <alignment vertical="center"/>
    </xf>
    <xf numFmtId="10" fontId="56" fillId="0" borderId="26" xfId="51" applyNumberFormat="1" applyFont="1" applyBorder="1" applyAlignment="1">
      <alignment horizontal="right" vertical="center"/>
    </xf>
    <xf numFmtId="49" fontId="56" fillId="0" borderId="42" xfId="51" applyNumberFormat="1" applyFont="1" applyBorder="1" applyAlignment="1">
      <alignment horizontal="center" vertical="center"/>
    </xf>
    <xf numFmtId="43" fontId="56" fillId="0" borderId="26" xfId="0" applyNumberFormat="1" applyFont="1" applyBorder="1" applyAlignment="1">
      <alignment horizontal="center" vertical="center"/>
    </xf>
    <xf numFmtId="10" fontId="56" fillId="0" borderId="26" xfId="51" applyNumberFormat="1" applyFont="1" applyBorder="1" applyAlignment="1">
      <alignment horizontal="center" vertical="center"/>
    </xf>
    <xf numFmtId="4" fontId="56" fillId="0" borderId="26" xfId="0" applyNumberFormat="1" applyFont="1" applyBorder="1" applyAlignment="1">
      <alignment horizontal="right" vertical="center"/>
    </xf>
    <xf numFmtId="0" fontId="56" fillId="0" borderId="24" xfId="0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10" fontId="56" fillId="0" borderId="24" xfId="51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/>
    </xf>
    <xf numFmtId="14" fontId="56" fillId="0" borderId="24" xfId="53" applyNumberFormat="1" applyFont="1" applyBorder="1" applyAlignment="1">
      <alignment horizontal="center" vertical="center" wrapText="1"/>
    </xf>
    <xf numFmtId="9" fontId="56" fillId="0" borderId="10" xfId="0" applyNumberFormat="1" applyFont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26" xfId="0" applyNumberFormat="1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  <xf numFmtId="49" fontId="56" fillId="0" borderId="26" xfId="0" applyNumberFormat="1" applyFont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left" vertical="center" wrapText="1"/>
    </xf>
    <xf numFmtId="1" fontId="56" fillId="0" borderId="26" xfId="0" applyNumberFormat="1" applyFont="1" applyBorder="1" applyAlignment="1">
      <alignment horizontal="center" vertical="center"/>
    </xf>
    <xf numFmtId="14" fontId="56" fillId="0" borderId="26" xfId="0" applyNumberFormat="1" applyFont="1" applyBorder="1" applyAlignment="1">
      <alignment horizontal="center" vertical="center"/>
    </xf>
    <xf numFmtId="0" fontId="56" fillId="0" borderId="26" xfId="0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left" vertical="center"/>
    </xf>
    <xf numFmtId="4" fontId="56" fillId="0" borderId="24" xfId="0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195" fontId="57" fillId="0" borderId="43" xfId="53" applyNumberFormat="1" applyFont="1" applyBorder="1" applyAlignment="1">
      <alignment horizontal="center" vertical="center"/>
    </xf>
    <xf numFmtId="171" fontId="57" fillId="0" borderId="37" xfId="53" applyFont="1" applyBorder="1" applyAlignment="1">
      <alignment horizontal="right" vertical="center"/>
    </xf>
    <xf numFmtId="171" fontId="57" fillId="0" borderId="37" xfId="53" applyFont="1" applyBorder="1" applyAlignment="1">
      <alignment horizontal="justify" vertical="center"/>
    </xf>
    <xf numFmtId="10" fontId="57" fillId="0" borderId="37" xfId="51" applyNumberFormat="1" applyFont="1" applyBorder="1" applyAlignment="1">
      <alignment horizontal="right" vertical="center"/>
    </xf>
    <xf numFmtId="0" fontId="57" fillId="0" borderId="37" xfId="0" applyNumberFormat="1" applyFont="1" applyBorder="1" applyAlignment="1">
      <alignment horizontal="center" vertical="center"/>
    </xf>
    <xf numFmtId="3" fontId="57" fillId="0" borderId="37" xfId="0" applyNumberFormat="1" applyFont="1" applyBorder="1" applyAlignment="1">
      <alignment horizontal="center" vertical="center"/>
    </xf>
    <xf numFmtId="171" fontId="57" fillId="0" borderId="37" xfId="0" applyNumberFormat="1" applyFont="1" applyBorder="1" applyAlignment="1">
      <alignment vertical="center"/>
    </xf>
    <xf numFmtId="10" fontId="57" fillId="0" borderId="37" xfId="51" applyNumberFormat="1" applyFont="1" applyBorder="1" applyAlignment="1">
      <alignment vertical="center"/>
    </xf>
    <xf numFmtId="0" fontId="57" fillId="0" borderId="37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43" fontId="56" fillId="0" borderId="24" xfId="0" applyNumberFormat="1" applyFont="1" applyBorder="1" applyAlignment="1">
      <alignment horizontal="center" vertical="center"/>
    </xf>
    <xf numFmtId="171" fontId="56" fillId="0" borderId="24" xfId="53" applyFont="1" applyBorder="1" applyAlignment="1">
      <alignment horizontal="center" vertical="center" wrapText="1"/>
    </xf>
    <xf numFmtId="171" fontId="56" fillId="0" borderId="24" xfId="0" applyNumberFormat="1" applyFont="1" applyBorder="1" applyAlignment="1">
      <alignment horizontal="center" vertical="center"/>
    </xf>
    <xf numFmtId="171" fontId="56" fillId="0" borderId="10" xfId="0" applyNumberFormat="1" applyFont="1" applyBorder="1" applyAlignment="1">
      <alignment horizontal="center" vertical="center"/>
    </xf>
    <xf numFmtId="171" fontId="6" fillId="0" borderId="31" xfId="53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justify" vertical="center"/>
    </xf>
    <xf numFmtId="49" fontId="56" fillId="0" borderId="43" xfId="0" applyNumberFormat="1" applyFont="1" applyBorder="1" applyAlignment="1">
      <alignment horizontal="center" vertical="center"/>
    </xf>
    <xf numFmtId="49" fontId="56" fillId="0" borderId="38" xfId="0" applyNumberFormat="1" applyFont="1" applyBorder="1" applyAlignment="1">
      <alignment horizontal="center" vertical="center"/>
    </xf>
    <xf numFmtId="49" fontId="56" fillId="0" borderId="37" xfId="0" applyNumberFormat="1" applyFont="1" applyBorder="1" applyAlignment="1">
      <alignment horizontal="center" vertical="center"/>
    </xf>
    <xf numFmtId="0" fontId="56" fillId="0" borderId="37" xfId="0" applyFont="1" applyBorder="1" applyAlignment="1">
      <alignment horizontal="justify" vertical="center"/>
    </xf>
    <xf numFmtId="0" fontId="56" fillId="0" borderId="37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0" fontId="3" fillId="0" borderId="49" xfId="51" applyNumberFormat="1" applyFont="1" applyBorder="1" applyAlignment="1">
      <alignment horizontal="center" vertical="center"/>
    </xf>
    <xf numFmtId="10" fontId="3" fillId="0" borderId="50" xfId="51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0" fontId="3" fillId="0" borderId="18" xfId="51" applyNumberFormat="1" applyFont="1" applyBorder="1" applyAlignment="1">
      <alignment horizontal="center" vertical="center"/>
    </xf>
    <xf numFmtId="10" fontId="3" fillId="0" borderId="19" xfId="51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54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0" fontId="3" fillId="0" borderId="55" xfId="51" applyNumberFormat="1" applyFont="1" applyBorder="1" applyAlignment="1">
      <alignment horizontal="center" vertical="center"/>
    </xf>
    <xf numFmtId="10" fontId="3" fillId="0" borderId="45" xfId="51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14" fontId="56" fillId="0" borderId="24" xfId="0" applyNumberFormat="1" applyFont="1" applyBorder="1" applyAlignment="1">
      <alignment horizontal="center" vertical="center"/>
    </xf>
    <xf numFmtId="14" fontId="56" fillId="0" borderId="26" xfId="0" applyNumberFormat="1" applyFont="1" applyBorder="1" applyAlignment="1">
      <alignment horizontal="center" vertical="center"/>
    </xf>
    <xf numFmtId="1" fontId="56" fillId="0" borderId="24" xfId="0" applyNumberFormat="1" applyFont="1" applyBorder="1" applyAlignment="1">
      <alignment horizontal="center" vertical="center"/>
    </xf>
    <xf numFmtId="1" fontId="56" fillId="0" borderId="26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56" fillId="0" borderId="24" xfId="0" applyNumberFormat="1" applyFont="1" applyFill="1" applyBorder="1" applyAlignment="1">
      <alignment horizontal="center" vertical="center" wrapText="1"/>
    </xf>
    <xf numFmtId="0" fontId="56" fillId="0" borderId="26" xfId="0" applyNumberFormat="1" applyFont="1" applyFill="1" applyBorder="1" applyAlignment="1">
      <alignment horizontal="center" vertical="center" wrapText="1"/>
    </xf>
    <xf numFmtId="0" fontId="56" fillId="0" borderId="24" xfId="0" applyNumberFormat="1" applyFont="1" applyBorder="1" applyAlignment="1">
      <alignment horizontal="center" vertical="center" wrapText="1"/>
    </xf>
    <xf numFmtId="0" fontId="56" fillId="0" borderId="26" xfId="0" applyNumberFormat="1" applyFont="1" applyBorder="1" applyAlignment="1">
      <alignment horizontal="center" vertical="center" wrapText="1"/>
    </xf>
    <xf numFmtId="0" fontId="56" fillId="0" borderId="20" xfId="0" applyNumberFormat="1" applyFont="1" applyBorder="1" applyAlignment="1">
      <alignment horizontal="center" vertical="center" wrapText="1"/>
    </xf>
    <xf numFmtId="1" fontId="56" fillId="0" borderId="24" xfId="0" applyNumberFormat="1" applyFont="1" applyBorder="1" applyAlignment="1">
      <alignment horizontal="center" vertical="center" wrapText="1"/>
    </xf>
    <xf numFmtId="1" fontId="56" fillId="0" borderId="26" xfId="0" applyNumberFormat="1" applyFont="1" applyBorder="1" applyAlignment="1">
      <alignment horizontal="center" vertical="center" wrapText="1"/>
    </xf>
    <xf numFmtId="1" fontId="56" fillId="0" borderId="20" xfId="0" applyNumberFormat="1" applyFont="1" applyBorder="1" applyAlignment="1">
      <alignment horizontal="center" vertical="center" wrapText="1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49" fontId="56" fillId="0" borderId="24" xfId="51" applyNumberFormat="1" applyFont="1" applyBorder="1" applyAlignment="1">
      <alignment horizontal="center" vertical="center"/>
    </xf>
    <xf numFmtId="49" fontId="56" fillId="0" borderId="26" xfId="51" applyNumberFormat="1" applyFont="1" applyBorder="1" applyAlignment="1">
      <alignment horizontal="center" vertical="center"/>
    </xf>
    <xf numFmtId="49" fontId="56" fillId="0" borderId="20" xfId="51" applyNumberFormat="1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center" vertical="center"/>
    </xf>
    <xf numFmtId="49" fontId="56" fillId="0" borderId="26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/>
    </xf>
    <xf numFmtId="0" fontId="56" fillId="0" borderId="24" xfId="0" applyNumberFormat="1" applyFont="1" applyFill="1" applyBorder="1" applyAlignment="1">
      <alignment horizontal="left" vertical="center" wrapText="1"/>
    </xf>
    <xf numFmtId="0" fontId="56" fillId="0" borderId="26" xfId="0" applyNumberFormat="1" applyFont="1" applyFill="1" applyBorder="1" applyAlignment="1">
      <alignment horizontal="left" vertical="center" wrapText="1"/>
    </xf>
    <xf numFmtId="0" fontId="56" fillId="0" borderId="20" xfId="0" applyNumberFormat="1" applyFont="1" applyFill="1" applyBorder="1" applyAlignment="1">
      <alignment horizontal="left" vertical="center" wrapText="1"/>
    </xf>
    <xf numFmtId="185" fontId="56" fillId="0" borderId="24" xfId="0" applyNumberFormat="1" applyFont="1" applyBorder="1" applyAlignment="1">
      <alignment horizontal="center" vertical="center"/>
    </xf>
    <xf numFmtId="185" fontId="56" fillId="0" borderId="20" xfId="0" applyNumberFormat="1" applyFont="1" applyBorder="1" applyAlignment="1">
      <alignment horizontal="center" vertical="center"/>
    </xf>
    <xf numFmtId="185" fontId="56" fillId="0" borderId="26" xfId="0" applyNumberFormat="1" applyFont="1" applyBorder="1" applyAlignment="1">
      <alignment horizontal="center" vertical="center"/>
    </xf>
    <xf numFmtId="1" fontId="56" fillId="0" borderId="20" xfId="0" applyNumberFormat="1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right" vertical="center"/>
    </xf>
    <xf numFmtId="10" fontId="56" fillId="0" borderId="20" xfId="51" applyNumberFormat="1" applyFont="1" applyBorder="1" applyAlignment="1">
      <alignment horizontal="right" vertical="center"/>
    </xf>
    <xf numFmtId="43" fontId="56" fillId="0" borderId="24" xfId="0" applyNumberFormat="1" applyFont="1" applyBorder="1" applyAlignment="1">
      <alignment horizontal="center" vertical="center"/>
    </xf>
    <xf numFmtId="43" fontId="56" fillId="0" borderId="20" xfId="0" applyNumberFormat="1" applyFont="1" applyBorder="1" applyAlignment="1">
      <alignment horizontal="center" vertical="center"/>
    </xf>
    <xf numFmtId="10" fontId="56" fillId="0" borderId="24" xfId="51" applyNumberFormat="1" applyFont="1" applyBorder="1" applyAlignment="1">
      <alignment horizontal="center" vertical="center"/>
    </xf>
    <xf numFmtId="10" fontId="56" fillId="0" borderId="20" xfId="51" applyNumberFormat="1" applyFont="1" applyBorder="1" applyAlignment="1">
      <alignment horizontal="center" vertical="center"/>
    </xf>
    <xf numFmtId="4" fontId="56" fillId="0" borderId="24" xfId="0" applyNumberFormat="1" applyFont="1" applyBorder="1" applyAlignment="1">
      <alignment horizontal="right" vertical="center"/>
    </xf>
    <xf numFmtId="4" fontId="56" fillId="0" borderId="20" xfId="0" applyNumberFormat="1" applyFont="1" applyBorder="1" applyAlignment="1">
      <alignment horizontal="right" vertical="center"/>
    </xf>
    <xf numFmtId="171" fontId="56" fillId="0" borderId="24" xfId="53" applyFont="1" applyBorder="1" applyAlignment="1">
      <alignment horizontal="center" vertical="center" wrapText="1"/>
    </xf>
    <xf numFmtId="171" fontId="56" fillId="0" borderId="20" xfId="53" applyFont="1" applyBorder="1" applyAlignment="1">
      <alignment horizontal="center" vertical="center" wrapText="1"/>
    </xf>
    <xf numFmtId="171" fontId="56" fillId="0" borderId="24" xfId="53" applyFont="1" applyBorder="1" applyAlignment="1">
      <alignment horizontal="center" vertical="center"/>
    </xf>
    <xf numFmtId="171" fontId="56" fillId="0" borderId="20" xfId="53" applyFont="1" applyBorder="1" applyAlignment="1">
      <alignment horizontal="center" vertical="center"/>
    </xf>
    <xf numFmtId="0" fontId="56" fillId="0" borderId="20" xfId="0" applyFont="1" applyBorder="1" applyAlignment="1">
      <alignment horizontal="left" vertical="center"/>
    </xf>
    <xf numFmtId="0" fontId="56" fillId="0" borderId="24" xfId="0" applyFont="1" applyBorder="1" applyAlignment="1" quotePrefix="1">
      <alignment horizontal="center" vertical="center"/>
    </xf>
    <xf numFmtId="0" fontId="56" fillId="0" borderId="26" xfId="0" applyFont="1" applyBorder="1" applyAlignment="1" quotePrefix="1">
      <alignment horizontal="center" vertical="center"/>
    </xf>
    <xf numFmtId="0" fontId="56" fillId="0" borderId="20" xfId="0" applyFont="1" applyBorder="1" applyAlignment="1" quotePrefix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10" fontId="57" fillId="0" borderId="49" xfId="51" applyNumberFormat="1" applyFont="1" applyBorder="1" applyAlignment="1">
      <alignment horizontal="center" vertical="center"/>
    </xf>
    <xf numFmtId="10" fontId="57" fillId="0" borderId="50" xfId="51" applyNumberFormat="1" applyFont="1" applyBorder="1" applyAlignment="1">
      <alignment horizontal="center" vertical="center"/>
    </xf>
    <xf numFmtId="171" fontId="57" fillId="0" borderId="49" xfId="53" applyFont="1" applyBorder="1" applyAlignment="1">
      <alignment horizontal="center" vertical="center"/>
    </xf>
    <xf numFmtId="171" fontId="57" fillId="0" borderId="50" xfId="53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14" fontId="56" fillId="0" borderId="20" xfId="0" applyNumberFormat="1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172" fontId="56" fillId="0" borderId="24" xfId="0" applyNumberFormat="1" applyFont="1" applyBorder="1" applyAlignment="1">
      <alignment horizontal="center" vertical="center"/>
    </xf>
    <xf numFmtId="172" fontId="56" fillId="0" borderId="20" xfId="0" applyNumberFormat="1" applyFont="1" applyBorder="1" applyAlignment="1">
      <alignment horizontal="center" vertical="center"/>
    </xf>
    <xf numFmtId="49" fontId="56" fillId="36" borderId="24" xfId="0" applyNumberFormat="1" applyFont="1" applyFill="1" applyBorder="1" applyAlignment="1">
      <alignment horizontal="center" vertical="center"/>
    </xf>
    <xf numFmtId="49" fontId="56" fillId="36" borderId="20" xfId="0" applyNumberFormat="1" applyFont="1" applyFill="1" applyBorder="1" applyAlignment="1">
      <alignment horizontal="center" vertical="center"/>
    </xf>
    <xf numFmtId="49" fontId="56" fillId="33" borderId="24" xfId="0" applyNumberFormat="1" applyFont="1" applyFill="1" applyBorder="1" applyAlignment="1">
      <alignment horizontal="center" vertical="center"/>
    </xf>
    <xf numFmtId="49" fontId="56" fillId="33" borderId="20" xfId="0" applyNumberFormat="1" applyFont="1" applyFill="1" applyBorder="1" applyAlignment="1">
      <alignment horizontal="center" vertical="center"/>
    </xf>
    <xf numFmtId="49" fontId="57" fillId="0" borderId="55" xfId="0" applyNumberFormat="1" applyFont="1" applyBorder="1" applyAlignment="1">
      <alignment horizontal="center" vertical="center"/>
    </xf>
    <xf numFmtId="49" fontId="57" fillId="0" borderId="58" xfId="0" applyNumberFormat="1" applyFont="1" applyBorder="1" applyAlignment="1">
      <alignment horizontal="center" vertical="center"/>
    </xf>
    <xf numFmtId="4" fontId="57" fillId="0" borderId="55" xfId="0" applyNumberFormat="1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49" fontId="56" fillId="37" borderId="24" xfId="0" applyNumberFormat="1" applyFont="1" applyFill="1" applyBorder="1" applyAlignment="1">
      <alignment horizontal="center" vertical="center"/>
    </xf>
    <xf numFmtId="49" fontId="56" fillId="37" borderId="20" xfId="0" applyNumberFormat="1" applyFont="1" applyFill="1" applyBorder="1" applyAlignment="1">
      <alignment horizontal="center" vertical="center"/>
    </xf>
    <xf numFmtId="0" fontId="56" fillId="0" borderId="24" xfId="0" applyFont="1" applyBorder="1" applyAlignment="1">
      <alignment horizontal="justify" vertical="center"/>
    </xf>
    <xf numFmtId="0" fontId="56" fillId="0" borderId="20" xfId="0" applyFont="1" applyBorder="1" applyAlignment="1">
      <alignment horizontal="justify" vertical="center"/>
    </xf>
    <xf numFmtId="4" fontId="56" fillId="0" borderId="24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4" fontId="56" fillId="0" borderId="24" xfId="0" applyNumberFormat="1" applyFont="1" applyBorder="1" applyAlignment="1">
      <alignment horizontal="center" vertical="center"/>
    </xf>
    <xf numFmtId="4" fontId="56" fillId="0" borderId="20" xfId="0" applyNumberFormat="1" applyFont="1" applyBorder="1" applyAlignment="1">
      <alignment horizontal="center" vertical="center"/>
    </xf>
    <xf numFmtId="49" fontId="56" fillId="37" borderId="26" xfId="0" applyNumberFormat="1" applyFont="1" applyFill="1" applyBorder="1" applyAlignment="1">
      <alignment horizontal="center" vertical="center"/>
    </xf>
    <xf numFmtId="0" fontId="56" fillId="0" borderId="26" xfId="0" applyFont="1" applyBorder="1" applyAlignment="1">
      <alignment horizontal="justify" vertical="center"/>
    </xf>
    <xf numFmtId="172" fontId="56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0" fillId="35" borderId="59" xfId="0" applyFont="1" applyFill="1" applyBorder="1" applyAlignment="1">
      <alignment horizontal="right" vertical="center"/>
    </xf>
    <xf numFmtId="0" fontId="60" fillId="35" borderId="60" xfId="0" applyFont="1" applyFill="1" applyBorder="1" applyAlignment="1">
      <alignment horizontal="right" vertical="center"/>
    </xf>
    <xf numFmtId="0" fontId="60" fillId="0" borderId="60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0" borderId="0" xfId="44" applyFont="1" applyAlignment="1" applyProtection="1">
      <alignment horizontal="left"/>
      <protection/>
    </xf>
    <xf numFmtId="0" fontId="15" fillId="0" borderId="0" xfId="0" applyFont="1" applyBorder="1" applyAlignment="1">
      <alignment horizontal="center" vertical="center"/>
    </xf>
    <xf numFmtId="0" fontId="59" fillId="0" borderId="22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60" fillId="0" borderId="49" xfId="0" applyFont="1" applyBorder="1" applyAlignment="1">
      <alignment horizontal="right" vertical="center"/>
    </xf>
    <xf numFmtId="0" fontId="60" fillId="0" borderId="57" xfId="0" applyFont="1" applyBorder="1" applyAlignment="1">
      <alignment horizontal="right" vertical="center"/>
    </xf>
    <xf numFmtId="0" fontId="60" fillId="0" borderId="62" xfId="0" applyFont="1" applyBorder="1" applyAlignment="1">
      <alignment horizontal="right" vertical="center"/>
    </xf>
    <xf numFmtId="0" fontId="60" fillId="35" borderId="54" xfId="0" applyFont="1" applyFill="1" applyBorder="1" applyAlignment="1">
      <alignment horizontal="right" vertical="center"/>
    </xf>
    <xf numFmtId="0" fontId="60" fillId="35" borderId="20" xfId="0" applyFont="1" applyFill="1" applyBorder="1" applyAlignment="1">
      <alignment horizontal="right" vertical="center"/>
    </xf>
    <xf numFmtId="39" fontId="60" fillId="35" borderId="20" xfId="53" applyNumberFormat="1" applyFont="1" applyFill="1" applyBorder="1" applyAlignment="1">
      <alignment horizontal="center" vertical="center"/>
    </xf>
    <xf numFmtId="39" fontId="60" fillId="35" borderId="21" xfId="53" applyNumberFormat="1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right" vertical="center"/>
    </xf>
    <xf numFmtId="0" fontId="60" fillId="35" borderId="24" xfId="0" applyFont="1" applyFill="1" applyBorder="1" applyAlignment="1">
      <alignment horizontal="right" vertical="center"/>
    </xf>
    <xf numFmtId="10" fontId="60" fillId="0" borderId="24" xfId="53" applyNumberFormat="1" applyFont="1" applyBorder="1" applyAlignment="1">
      <alignment horizontal="center" vertical="center"/>
    </xf>
    <xf numFmtId="10" fontId="60" fillId="0" borderId="31" xfId="53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p.rs.gov.br/licitacao/pgn/id46.htm,%20Licita&#231;&#245;es%20Encerradas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H10">
      <selection activeCell="Q32" sqref="Q32"/>
    </sheetView>
  </sheetViews>
  <sheetFormatPr defaultColWidth="9.140625" defaultRowHeight="30" customHeight="1"/>
  <cols>
    <col min="1" max="1" width="16.8515625" style="4" bestFit="1" customWidth="1"/>
    <col min="2" max="2" width="18.8515625" style="4" bestFit="1" customWidth="1"/>
    <col min="3" max="3" width="21.28125" style="4" bestFit="1" customWidth="1"/>
    <col min="4" max="4" width="66.57421875" style="4" bestFit="1" customWidth="1"/>
    <col min="5" max="5" width="22.00390625" style="4" customWidth="1"/>
    <col min="6" max="7" width="16.8515625" style="4" customWidth="1"/>
    <col min="8" max="8" width="62.00390625" style="4" bestFit="1" customWidth="1"/>
    <col min="9" max="9" width="9.7109375" style="4" bestFit="1" customWidth="1"/>
    <col min="10" max="10" width="15.421875" style="4" bestFit="1" customWidth="1"/>
    <col min="11" max="11" width="12.28125" style="1" customWidth="1"/>
    <col min="12" max="12" width="26.00390625" style="1" customWidth="1"/>
    <col min="13" max="13" width="17.57421875" style="1" customWidth="1"/>
    <col min="14" max="14" width="19.28125" style="1" customWidth="1"/>
    <col min="15" max="15" width="16.00390625" style="1" customWidth="1"/>
    <col min="16" max="16" width="12.28125" style="1" customWidth="1"/>
    <col min="17" max="17" width="11.8515625" style="1" customWidth="1"/>
    <col min="18" max="18" width="12.7109375" style="1" bestFit="1" customWidth="1"/>
    <col min="19" max="19" width="18.57421875" style="1" customWidth="1"/>
    <col min="20" max="16384" width="9.140625" style="1" customWidth="1"/>
  </cols>
  <sheetData>
    <row r="1" spans="1:19" ht="30" customHeight="1">
      <c r="A1" s="1052" t="s">
        <v>18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</row>
    <row r="2" spans="1:19" ht="30" customHeight="1">
      <c r="A2" s="1052" t="s">
        <v>19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</row>
    <row r="3" spans="1:19" ht="30" customHeight="1">
      <c r="A3" s="1053" t="s">
        <v>1206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</row>
    <row r="4" spans="1:19" ht="30" customHeight="1">
      <c r="A4" s="1054" t="s">
        <v>28</v>
      </c>
      <c r="B4" s="1054"/>
      <c r="C4" s="1054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  <c r="Q4" s="1054"/>
      <c r="R4" s="1054"/>
      <c r="S4" s="1054"/>
    </row>
    <row r="5" spans="1:18" ht="30" customHeight="1" thickBot="1">
      <c r="A5" s="1052"/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3"/>
      <c r="O5" s="3"/>
      <c r="P5" s="3"/>
      <c r="Q5" s="3"/>
      <c r="R5" s="3"/>
    </row>
    <row r="6" spans="1:19" s="4" customFormat="1" ht="57">
      <c r="A6" s="195" t="s">
        <v>34</v>
      </c>
      <c r="B6" s="196" t="s">
        <v>46</v>
      </c>
      <c r="C6" s="197" t="s">
        <v>47</v>
      </c>
      <c r="D6" s="198" t="s">
        <v>1</v>
      </c>
      <c r="E6" s="199" t="s">
        <v>48</v>
      </c>
      <c r="F6" s="199" t="s">
        <v>49</v>
      </c>
      <c r="G6" s="199" t="s">
        <v>50</v>
      </c>
      <c r="H6" s="197" t="s">
        <v>1057</v>
      </c>
      <c r="I6" s="85" t="s">
        <v>9</v>
      </c>
      <c r="J6" s="85" t="s">
        <v>2</v>
      </c>
      <c r="K6" s="156" t="s">
        <v>14</v>
      </c>
      <c r="L6" s="87" t="s">
        <v>4</v>
      </c>
      <c r="M6" s="87" t="s">
        <v>3</v>
      </c>
      <c r="N6" s="87" t="s">
        <v>0</v>
      </c>
      <c r="O6" s="87" t="s">
        <v>8</v>
      </c>
      <c r="P6" s="87" t="s">
        <v>10</v>
      </c>
      <c r="Q6" s="87" t="s">
        <v>11</v>
      </c>
      <c r="R6" s="87" t="s">
        <v>13</v>
      </c>
      <c r="S6" s="157" t="s">
        <v>12</v>
      </c>
    </row>
    <row r="7" spans="1:19" s="4" customFormat="1" ht="25.5" customHeight="1">
      <c r="A7" s="267" t="s">
        <v>98</v>
      </c>
      <c r="B7" s="267" t="s">
        <v>99</v>
      </c>
      <c r="C7" s="267" t="s">
        <v>100</v>
      </c>
      <c r="D7" s="267" t="s">
        <v>101</v>
      </c>
      <c r="E7" s="267" t="s">
        <v>102</v>
      </c>
      <c r="F7" s="267" t="s">
        <v>103</v>
      </c>
      <c r="G7" s="267" t="s">
        <v>104</v>
      </c>
      <c r="H7" s="267" t="s">
        <v>105</v>
      </c>
      <c r="I7" s="266"/>
      <c r="J7" s="266"/>
      <c r="K7" s="268"/>
      <c r="L7" s="269"/>
      <c r="M7" s="269"/>
      <c r="N7" s="276"/>
      <c r="O7" s="269"/>
      <c r="P7" s="269"/>
      <c r="Q7" s="269"/>
      <c r="R7" s="269"/>
      <c r="S7" s="270"/>
    </row>
    <row r="8" spans="1:19" s="10" customFormat="1" ht="30" customHeight="1">
      <c r="A8" s="152" t="s">
        <v>106</v>
      </c>
      <c r="B8" s="152" t="s">
        <v>219</v>
      </c>
      <c r="C8" s="152" t="s">
        <v>220</v>
      </c>
      <c r="D8" s="260" t="s">
        <v>221</v>
      </c>
      <c r="E8" s="260" t="s">
        <v>59</v>
      </c>
      <c r="F8" s="152" t="s">
        <v>61</v>
      </c>
      <c r="G8" s="152" t="s">
        <v>54</v>
      </c>
      <c r="H8" s="260" t="s">
        <v>222</v>
      </c>
      <c r="I8" s="152" t="s">
        <v>550</v>
      </c>
      <c r="J8" s="152" t="s">
        <v>41</v>
      </c>
      <c r="K8" s="152">
        <v>1</v>
      </c>
      <c r="L8" s="106" t="s">
        <v>24</v>
      </c>
      <c r="M8" s="106">
        <v>19874.2</v>
      </c>
      <c r="N8" s="106" t="s">
        <v>24</v>
      </c>
      <c r="O8" s="106" t="s">
        <v>24</v>
      </c>
      <c r="P8" s="152" t="s">
        <v>203</v>
      </c>
      <c r="Q8" s="152" t="s">
        <v>223</v>
      </c>
      <c r="R8" s="152" t="s">
        <v>223</v>
      </c>
      <c r="S8" s="152" t="s">
        <v>223</v>
      </c>
    </row>
    <row r="9" spans="1:19" s="15" customFormat="1" ht="30" customHeight="1">
      <c r="A9" s="152" t="s">
        <v>108</v>
      </c>
      <c r="B9" s="152" t="s">
        <v>196</v>
      </c>
      <c r="C9" s="152" t="s">
        <v>224</v>
      </c>
      <c r="D9" s="260" t="s">
        <v>225</v>
      </c>
      <c r="E9" s="260" t="s">
        <v>59</v>
      </c>
      <c r="F9" s="152" t="s">
        <v>61</v>
      </c>
      <c r="G9" s="152" t="s">
        <v>54</v>
      </c>
      <c r="H9" s="260" t="s">
        <v>222</v>
      </c>
      <c r="I9" s="152" t="s">
        <v>551</v>
      </c>
      <c r="J9" s="152" t="s">
        <v>41</v>
      </c>
      <c r="K9" s="152" t="s">
        <v>226</v>
      </c>
      <c r="L9" s="106" t="s">
        <v>24</v>
      </c>
      <c r="M9" s="106">
        <v>51890.54</v>
      </c>
      <c r="N9" s="106" t="s">
        <v>24</v>
      </c>
      <c r="O9" s="106" t="s">
        <v>24</v>
      </c>
      <c r="P9" s="152" t="s">
        <v>173</v>
      </c>
      <c r="Q9" s="152" t="s">
        <v>223</v>
      </c>
      <c r="R9" s="152" t="s">
        <v>223</v>
      </c>
      <c r="S9" s="152" t="s">
        <v>223</v>
      </c>
    </row>
    <row r="10" spans="1:19" s="10" customFormat="1" ht="30" customHeight="1">
      <c r="A10" s="152" t="s">
        <v>117</v>
      </c>
      <c r="B10" s="152" t="s">
        <v>213</v>
      </c>
      <c r="C10" s="152" t="s">
        <v>220</v>
      </c>
      <c r="D10" s="260" t="s">
        <v>221</v>
      </c>
      <c r="E10" s="260" t="s">
        <v>59</v>
      </c>
      <c r="F10" s="152" t="s">
        <v>61</v>
      </c>
      <c r="G10" s="152" t="s">
        <v>54</v>
      </c>
      <c r="H10" s="260" t="s">
        <v>222</v>
      </c>
      <c r="I10" s="152" t="s">
        <v>550</v>
      </c>
      <c r="J10" s="152" t="s">
        <v>41</v>
      </c>
      <c r="K10" s="152">
        <v>1</v>
      </c>
      <c r="L10" s="106" t="s">
        <v>24</v>
      </c>
      <c r="M10" s="106">
        <v>19874.2</v>
      </c>
      <c r="N10" s="106" t="s">
        <v>24</v>
      </c>
      <c r="O10" s="106" t="s">
        <v>24</v>
      </c>
      <c r="P10" s="152" t="s">
        <v>259</v>
      </c>
      <c r="Q10" s="152" t="s">
        <v>223</v>
      </c>
      <c r="R10" s="152" t="s">
        <v>223</v>
      </c>
      <c r="S10" s="152" t="s">
        <v>223</v>
      </c>
    </row>
    <row r="11" spans="1:19" s="15" customFormat="1" ht="30" customHeight="1">
      <c r="A11" s="152" t="s">
        <v>112</v>
      </c>
      <c r="B11" s="152" t="s">
        <v>213</v>
      </c>
      <c r="C11" s="152" t="s">
        <v>224</v>
      </c>
      <c r="D11" s="260" t="s">
        <v>225</v>
      </c>
      <c r="E11" s="260" t="s">
        <v>59</v>
      </c>
      <c r="F11" s="152" t="s">
        <v>61</v>
      </c>
      <c r="G11" s="152" t="s">
        <v>54</v>
      </c>
      <c r="H11" s="260" t="s">
        <v>222</v>
      </c>
      <c r="I11" s="152" t="s">
        <v>551</v>
      </c>
      <c r="J11" s="152" t="s">
        <v>41</v>
      </c>
      <c r="K11" s="152" t="s">
        <v>226</v>
      </c>
      <c r="L11" s="106" t="s">
        <v>24</v>
      </c>
      <c r="M11" s="106">
        <v>51890.54</v>
      </c>
      <c r="N11" s="106" t="s">
        <v>24</v>
      </c>
      <c r="O11" s="106" t="s">
        <v>24</v>
      </c>
      <c r="P11" s="152" t="s">
        <v>259</v>
      </c>
      <c r="Q11" s="152" t="s">
        <v>223</v>
      </c>
      <c r="R11" s="152" t="s">
        <v>223</v>
      </c>
      <c r="S11" s="152" t="s">
        <v>223</v>
      </c>
    </row>
    <row r="12" spans="1:19" s="10" customFormat="1" ht="30" customHeight="1">
      <c r="A12" s="152" t="s">
        <v>122</v>
      </c>
      <c r="B12" s="152" t="s">
        <v>393</v>
      </c>
      <c r="C12" s="152" t="s">
        <v>409</v>
      </c>
      <c r="D12" s="260" t="s">
        <v>410</v>
      </c>
      <c r="E12" s="260" t="s">
        <v>59</v>
      </c>
      <c r="F12" s="152" t="s">
        <v>61</v>
      </c>
      <c r="G12" s="152" t="s">
        <v>54</v>
      </c>
      <c r="H12" s="260" t="s">
        <v>411</v>
      </c>
      <c r="I12" s="152" t="s">
        <v>552</v>
      </c>
      <c r="J12" s="152" t="s">
        <v>41</v>
      </c>
      <c r="K12" s="152" t="s">
        <v>226</v>
      </c>
      <c r="L12" s="106">
        <v>19788.92</v>
      </c>
      <c r="M12" s="106">
        <v>22045.86</v>
      </c>
      <c r="N12" s="106">
        <f>(M12-L12)</f>
        <v>2256.9400000000023</v>
      </c>
      <c r="O12" s="277">
        <f>N12/M12</f>
        <v>0.10237477694224685</v>
      </c>
      <c r="P12" s="152" t="s">
        <v>412</v>
      </c>
      <c r="Q12" s="152" t="s">
        <v>223</v>
      </c>
      <c r="R12" s="152" t="s">
        <v>223</v>
      </c>
      <c r="S12" s="152" t="s">
        <v>223</v>
      </c>
    </row>
    <row r="13" spans="1:19" s="15" customFormat="1" ht="30" customHeight="1">
      <c r="A13" s="152" t="s">
        <v>127</v>
      </c>
      <c r="B13" s="152" t="s">
        <v>585</v>
      </c>
      <c r="C13" s="152" t="s">
        <v>586</v>
      </c>
      <c r="D13" s="260" t="s">
        <v>587</v>
      </c>
      <c r="E13" s="260" t="s">
        <v>59</v>
      </c>
      <c r="F13" s="152" t="s">
        <v>61</v>
      </c>
      <c r="G13" s="152" t="s">
        <v>54</v>
      </c>
      <c r="H13" s="260" t="s">
        <v>131</v>
      </c>
      <c r="I13" s="152" t="s">
        <v>588</v>
      </c>
      <c r="J13" s="152" t="s">
        <v>41</v>
      </c>
      <c r="K13" s="152" t="s">
        <v>226</v>
      </c>
      <c r="L13" s="106" t="s">
        <v>24</v>
      </c>
      <c r="M13" s="106">
        <v>52782.31</v>
      </c>
      <c r="N13" s="106" t="s">
        <v>24</v>
      </c>
      <c r="O13" s="106" t="s">
        <v>24</v>
      </c>
      <c r="P13" s="152" t="s">
        <v>589</v>
      </c>
      <c r="Q13" s="152" t="s">
        <v>223</v>
      </c>
      <c r="R13" s="152" t="s">
        <v>223</v>
      </c>
      <c r="S13" s="152" t="s">
        <v>223</v>
      </c>
    </row>
    <row r="14" spans="1:19" s="15" customFormat="1" ht="30" customHeight="1">
      <c r="A14" s="152" t="s">
        <v>128</v>
      </c>
      <c r="B14" s="152" t="s">
        <v>524</v>
      </c>
      <c r="C14" s="152" t="s">
        <v>586</v>
      </c>
      <c r="D14" s="260" t="s">
        <v>587</v>
      </c>
      <c r="E14" s="260" t="s">
        <v>59</v>
      </c>
      <c r="F14" s="152" t="s">
        <v>61</v>
      </c>
      <c r="G14" s="152" t="s">
        <v>54</v>
      </c>
      <c r="H14" s="260" t="s">
        <v>590</v>
      </c>
      <c r="I14" s="152" t="s">
        <v>588</v>
      </c>
      <c r="J14" s="152" t="s">
        <v>41</v>
      </c>
      <c r="K14" s="152" t="s">
        <v>226</v>
      </c>
      <c r="L14" s="106">
        <v>48990.49</v>
      </c>
      <c r="M14" s="106">
        <v>52782.31</v>
      </c>
      <c r="N14" s="106">
        <f>(M14-L14)</f>
        <v>3791.8199999999997</v>
      </c>
      <c r="O14" s="277">
        <f>N14/M14</f>
        <v>0.07183884146033018</v>
      </c>
      <c r="P14" s="152" t="s">
        <v>591</v>
      </c>
      <c r="Q14" s="152" t="s">
        <v>223</v>
      </c>
      <c r="R14" s="152" t="s">
        <v>223</v>
      </c>
      <c r="S14" s="152" t="s">
        <v>223</v>
      </c>
    </row>
    <row r="15" spans="1:19" ht="30" customHeight="1">
      <c r="A15" s="152" t="s">
        <v>138</v>
      </c>
      <c r="B15" s="152" t="s">
        <v>556</v>
      </c>
      <c r="C15" s="152" t="s">
        <v>608</v>
      </c>
      <c r="D15" s="260" t="s">
        <v>606</v>
      </c>
      <c r="E15" s="260" t="s">
        <v>59</v>
      </c>
      <c r="F15" s="152" t="s">
        <v>61</v>
      </c>
      <c r="G15" s="152" t="s">
        <v>54</v>
      </c>
      <c r="H15" s="260" t="s">
        <v>131</v>
      </c>
      <c r="I15" s="152" t="s">
        <v>611</v>
      </c>
      <c r="J15" s="152" t="s">
        <v>41</v>
      </c>
      <c r="K15" s="152" t="s">
        <v>226</v>
      </c>
      <c r="L15" s="106" t="s">
        <v>24</v>
      </c>
      <c r="M15" s="106">
        <v>82872.45</v>
      </c>
      <c r="N15" s="106" t="s">
        <v>24</v>
      </c>
      <c r="O15" s="106" t="s">
        <v>24</v>
      </c>
      <c r="P15" s="152" t="s">
        <v>635</v>
      </c>
      <c r="Q15" s="152" t="s">
        <v>223</v>
      </c>
      <c r="R15" s="152" t="s">
        <v>223</v>
      </c>
      <c r="S15" s="152" t="s">
        <v>223</v>
      </c>
    </row>
    <row r="16" spans="1:19" ht="30" customHeight="1">
      <c r="A16" s="152" t="s">
        <v>143</v>
      </c>
      <c r="B16" s="152" t="s">
        <v>603</v>
      </c>
      <c r="C16" s="152" t="s">
        <v>604</v>
      </c>
      <c r="D16" s="260" t="s">
        <v>605</v>
      </c>
      <c r="E16" s="260" t="s">
        <v>59</v>
      </c>
      <c r="F16" s="152" t="s">
        <v>61</v>
      </c>
      <c r="G16" s="152" t="s">
        <v>54</v>
      </c>
      <c r="H16" s="260" t="s">
        <v>131</v>
      </c>
      <c r="I16" s="152" t="s">
        <v>610</v>
      </c>
      <c r="J16" s="152" t="s">
        <v>41</v>
      </c>
      <c r="K16" s="152" t="s">
        <v>226</v>
      </c>
      <c r="L16" s="106" t="s">
        <v>24</v>
      </c>
      <c r="M16" s="106">
        <v>132947.62</v>
      </c>
      <c r="N16" s="106" t="s">
        <v>24</v>
      </c>
      <c r="O16" s="106" t="s">
        <v>24</v>
      </c>
      <c r="P16" s="152" t="s">
        <v>636</v>
      </c>
      <c r="Q16" s="152" t="s">
        <v>223</v>
      </c>
      <c r="R16" s="152" t="s">
        <v>223</v>
      </c>
      <c r="S16" s="152" t="s">
        <v>223</v>
      </c>
    </row>
    <row r="17" spans="1:19" s="15" customFormat="1" ht="30" customHeight="1">
      <c r="A17" s="152" t="s">
        <v>144</v>
      </c>
      <c r="B17" s="152" t="s">
        <v>607</v>
      </c>
      <c r="C17" s="152" t="s">
        <v>608</v>
      </c>
      <c r="D17" s="260" t="s">
        <v>609</v>
      </c>
      <c r="E17" s="260" t="s">
        <v>59</v>
      </c>
      <c r="F17" s="152" t="s">
        <v>61</v>
      </c>
      <c r="G17" s="152" t="s">
        <v>54</v>
      </c>
      <c r="H17" s="260" t="s">
        <v>662</v>
      </c>
      <c r="I17" s="152" t="s">
        <v>611</v>
      </c>
      <c r="J17" s="152" t="s">
        <v>41</v>
      </c>
      <c r="K17" s="152" t="s">
        <v>226</v>
      </c>
      <c r="L17" s="106">
        <v>78541.8</v>
      </c>
      <c r="M17" s="106">
        <v>82872.45</v>
      </c>
      <c r="N17" s="106">
        <f aca="true" t="shared" si="0" ref="N17:N27">(M17-L17)</f>
        <v>4330.649999999994</v>
      </c>
      <c r="O17" s="277">
        <f aca="true" t="shared" si="1" ref="O17:O27">N17/M17</f>
        <v>0.052256811521802414</v>
      </c>
      <c r="P17" s="152" t="s">
        <v>244</v>
      </c>
      <c r="Q17" s="152" t="s">
        <v>223</v>
      </c>
      <c r="R17" s="152" t="s">
        <v>223</v>
      </c>
      <c r="S17" s="152" t="s">
        <v>223</v>
      </c>
    </row>
    <row r="18" spans="1:19" ht="30" customHeight="1">
      <c r="A18" s="152" t="s">
        <v>153</v>
      </c>
      <c r="B18" s="152" t="s">
        <v>637</v>
      </c>
      <c r="C18" s="152" t="s">
        <v>604</v>
      </c>
      <c r="D18" s="260" t="s">
        <v>605</v>
      </c>
      <c r="E18" s="260" t="s">
        <v>59</v>
      </c>
      <c r="F18" s="152" t="s">
        <v>61</v>
      </c>
      <c r="G18" s="152" t="s">
        <v>54</v>
      </c>
      <c r="H18" s="260" t="s">
        <v>684</v>
      </c>
      <c r="I18" s="152" t="s">
        <v>610</v>
      </c>
      <c r="J18" s="152" t="s">
        <v>41</v>
      </c>
      <c r="K18" s="152" t="s">
        <v>226</v>
      </c>
      <c r="L18" s="106">
        <v>124570.28</v>
      </c>
      <c r="M18" s="106">
        <v>132947.62</v>
      </c>
      <c r="N18" s="106">
        <f t="shared" si="0"/>
        <v>8377.339999999997</v>
      </c>
      <c r="O18" s="277">
        <f t="shared" si="1"/>
        <v>0.0630123352339816</v>
      </c>
      <c r="P18" s="152" t="s">
        <v>203</v>
      </c>
      <c r="Q18" s="152" t="s">
        <v>223</v>
      </c>
      <c r="R18" s="152" t="s">
        <v>223</v>
      </c>
      <c r="S18" s="152" t="s">
        <v>223</v>
      </c>
    </row>
    <row r="19" spans="1:19" ht="30" customHeight="1">
      <c r="A19" s="152" t="s">
        <v>174</v>
      </c>
      <c r="B19" s="152" t="s">
        <v>681</v>
      </c>
      <c r="C19" s="152" t="s">
        <v>682</v>
      </c>
      <c r="D19" s="260" t="s">
        <v>683</v>
      </c>
      <c r="E19" s="260" t="s">
        <v>59</v>
      </c>
      <c r="F19" s="152" t="s">
        <v>61</v>
      </c>
      <c r="G19" s="152" t="s">
        <v>54</v>
      </c>
      <c r="H19" s="260" t="s">
        <v>590</v>
      </c>
      <c r="I19" s="152" t="s">
        <v>685</v>
      </c>
      <c r="J19" s="152" t="s">
        <v>41</v>
      </c>
      <c r="K19" s="152" t="s">
        <v>226</v>
      </c>
      <c r="L19" s="106">
        <v>129492.83</v>
      </c>
      <c r="M19" s="106">
        <v>144725.41</v>
      </c>
      <c r="N19" s="106">
        <f t="shared" si="0"/>
        <v>15232.580000000002</v>
      </c>
      <c r="O19" s="277">
        <f t="shared" si="1"/>
        <v>0.105251593344942</v>
      </c>
      <c r="P19" s="152" t="s">
        <v>240</v>
      </c>
      <c r="Q19" s="152" t="s">
        <v>223</v>
      </c>
      <c r="R19" s="152" t="s">
        <v>223</v>
      </c>
      <c r="S19" s="152" t="s">
        <v>223</v>
      </c>
    </row>
    <row r="20" spans="1:19" s="15" customFormat="1" ht="30" customHeight="1">
      <c r="A20" s="152" t="s">
        <v>158</v>
      </c>
      <c r="B20" s="152" t="s">
        <v>765</v>
      </c>
      <c r="C20" s="152" t="s">
        <v>766</v>
      </c>
      <c r="D20" s="260" t="s">
        <v>767</v>
      </c>
      <c r="E20" s="260" t="s">
        <v>59</v>
      </c>
      <c r="F20" s="152" t="s">
        <v>61</v>
      </c>
      <c r="G20" s="152" t="s">
        <v>54</v>
      </c>
      <c r="H20" s="260" t="s">
        <v>768</v>
      </c>
      <c r="I20" s="152" t="s">
        <v>769</v>
      </c>
      <c r="J20" s="152" t="s">
        <v>41</v>
      </c>
      <c r="K20" s="152" t="s">
        <v>226</v>
      </c>
      <c r="L20" s="106">
        <v>93131.44</v>
      </c>
      <c r="M20" s="106">
        <v>109864.78</v>
      </c>
      <c r="N20" s="106">
        <f t="shared" si="0"/>
        <v>16733.339999999997</v>
      </c>
      <c r="O20" s="277">
        <f t="shared" si="1"/>
        <v>0.15230850141419294</v>
      </c>
      <c r="P20" s="152" t="s">
        <v>591</v>
      </c>
      <c r="Q20" s="152" t="s">
        <v>223</v>
      </c>
      <c r="R20" s="152" t="s">
        <v>223</v>
      </c>
      <c r="S20" s="152" t="s">
        <v>223</v>
      </c>
    </row>
    <row r="21" spans="1:19" ht="30" customHeight="1">
      <c r="A21" s="152" t="s">
        <v>182</v>
      </c>
      <c r="B21" s="152" t="s">
        <v>794</v>
      </c>
      <c r="C21" s="152" t="s">
        <v>795</v>
      </c>
      <c r="D21" s="260" t="s">
        <v>796</v>
      </c>
      <c r="E21" s="260" t="s">
        <v>59</v>
      </c>
      <c r="F21" s="152" t="s">
        <v>61</v>
      </c>
      <c r="G21" s="152" t="s">
        <v>54</v>
      </c>
      <c r="H21" s="260" t="s">
        <v>411</v>
      </c>
      <c r="I21" s="152" t="s">
        <v>797</v>
      </c>
      <c r="J21" s="152" t="s">
        <v>41</v>
      </c>
      <c r="K21" s="152" t="s">
        <v>226</v>
      </c>
      <c r="L21" s="106">
        <v>102181.9</v>
      </c>
      <c r="M21" s="106">
        <v>128055.97</v>
      </c>
      <c r="N21" s="106">
        <f t="shared" si="0"/>
        <v>25874.070000000007</v>
      </c>
      <c r="O21" s="277">
        <f t="shared" si="1"/>
        <v>0.2020528211218892</v>
      </c>
      <c r="P21" s="152" t="s">
        <v>240</v>
      </c>
      <c r="Q21" s="152" t="s">
        <v>223</v>
      </c>
      <c r="R21" s="152" t="s">
        <v>223</v>
      </c>
      <c r="S21" s="152" t="s">
        <v>226</v>
      </c>
    </row>
    <row r="22" spans="1:19" ht="30" customHeight="1">
      <c r="A22" s="152" t="s">
        <v>187</v>
      </c>
      <c r="B22" s="152" t="s">
        <v>872</v>
      </c>
      <c r="C22" s="152" t="s">
        <v>873</v>
      </c>
      <c r="D22" s="260" t="s">
        <v>874</v>
      </c>
      <c r="E22" s="260" t="s">
        <v>59</v>
      </c>
      <c r="F22" s="152" t="s">
        <v>61</v>
      </c>
      <c r="G22" s="152" t="s">
        <v>54</v>
      </c>
      <c r="H22" s="260" t="s">
        <v>662</v>
      </c>
      <c r="I22" s="152" t="s">
        <v>875</v>
      </c>
      <c r="J22" s="152" t="s">
        <v>41</v>
      </c>
      <c r="K22" s="152" t="s">
        <v>226</v>
      </c>
      <c r="L22" s="106">
        <v>87435.22</v>
      </c>
      <c r="M22" s="106">
        <v>97480.75</v>
      </c>
      <c r="N22" s="106">
        <f t="shared" si="0"/>
        <v>10045.529999999999</v>
      </c>
      <c r="O22" s="277">
        <f t="shared" si="1"/>
        <v>0.10305142297325368</v>
      </c>
      <c r="P22" s="152" t="s">
        <v>203</v>
      </c>
      <c r="Q22" s="152" t="s">
        <v>223</v>
      </c>
      <c r="R22" s="152" t="s">
        <v>223</v>
      </c>
      <c r="S22" s="152" t="s">
        <v>223</v>
      </c>
    </row>
    <row r="23" spans="1:19" ht="30" customHeight="1">
      <c r="A23" s="152" t="s">
        <v>207</v>
      </c>
      <c r="B23" s="152" t="s">
        <v>910</v>
      </c>
      <c r="C23" s="152" t="s">
        <v>911</v>
      </c>
      <c r="D23" s="260" t="s">
        <v>912</v>
      </c>
      <c r="E23" s="260" t="s">
        <v>59</v>
      </c>
      <c r="F23" s="152" t="s">
        <v>61</v>
      </c>
      <c r="G23" s="152" t="s">
        <v>54</v>
      </c>
      <c r="H23" s="260" t="s">
        <v>222</v>
      </c>
      <c r="I23" s="152" t="s">
        <v>913</v>
      </c>
      <c r="J23" s="152" t="s">
        <v>914</v>
      </c>
      <c r="K23" s="152" t="s">
        <v>915</v>
      </c>
      <c r="L23" s="106" t="s">
        <v>24</v>
      </c>
      <c r="M23" s="106">
        <v>13627.5</v>
      </c>
      <c r="N23" s="106" t="s">
        <v>24</v>
      </c>
      <c r="O23" s="106" t="s">
        <v>24</v>
      </c>
      <c r="P23" s="106" t="s">
        <v>24</v>
      </c>
      <c r="Q23" s="106" t="s">
        <v>24</v>
      </c>
      <c r="R23" s="106" t="s">
        <v>24</v>
      </c>
      <c r="S23" s="106" t="s">
        <v>24</v>
      </c>
    </row>
    <row r="24" spans="1:19" ht="30" customHeight="1">
      <c r="A24" s="152" t="s">
        <v>227</v>
      </c>
      <c r="B24" s="152" t="s">
        <v>910</v>
      </c>
      <c r="C24" s="152" t="s">
        <v>911</v>
      </c>
      <c r="D24" s="260" t="s">
        <v>912</v>
      </c>
      <c r="E24" s="260" t="s">
        <v>59</v>
      </c>
      <c r="F24" s="152" t="s">
        <v>61</v>
      </c>
      <c r="G24" s="152" t="s">
        <v>54</v>
      </c>
      <c r="H24" s="260" t="s">
        <v>916</v>
      </c>
      <c r="I24" s="152" t="s">
        <v>913</v>
      </c>
      <c r="J24" s="152" t="s">
        <v>914</v>
      </c>
      <c r="K24" s="152" t="s">
        <v>915</v>
      </c>
      <c r="L24" s="106">
        <v>12555</v>
      </c>
      <c r="M24" s="106">
        <v>13627.5</v>
      </c>
      <c r="N24" s="106">
        <f t="shared" si="0"/>
        <v>1072.5</v>
      </c>
      <c r="O24" s="277">
        <f t="shared" si="1"/>
        <v>0.0787011557512383</v>
      </c>
      <c r="P24" s="152" t="s">
        <v>302</v>
      </c>
      <c r="Q24" s="152" t="s">
        <v>223</v>
      </c>
      <c r="R24" s="152" t="s">
        <v>223</v>
      </c>
      <c r="S24" s="152" t="s">
        <v>223</v>
      </c>
    </row>
    <row r="25" spans="1:19" ht="30" customHeight="1">
      <c r="A25" s="152" t="s">
        <v>190</v>
      </c>
      <c r="B25" s="152" t="s">
        <v>924</v>
      </c>
      <c r="C25" s="152" t="s">
        <v>925</v>
      </c>
      <c r="D25" s="260" t="s">
        <v>926</v>
      </c>
      <c r="E25" s="260" t="s">
        <v>59</v>
      </c>
      <c r="F25" s="152" t="s">
        <v>61</v>
      </c>
      <c r="G25" s="152" t="s">
        <v>54</v>
      </c>
      <c r="H25" s="260" t="s">
        <v>927</v>
      </c>
      <c r="I25" s="152" t="s">
        <v>928</v>
      </c>
      <c r="J25" s="152" t="s">
        <v>41</v>
      </c>
      <c r="K25" s="152" t="s">
        <v>226</v>
      </c>
      <c r="L25" s="106">
        <v>95777.49</v>
      </c>
      <c r="M25" s="106">
        <v>114974.15</v>
      </c>
      <c r="N25" s="106">
        <f t="shared" si="0"/>
        <v>19196.65999999999</v>
      </c>
      <c r="O25" s="277">
        <f t="shared" si="1"/>
        <v>0.16696500909117387</v>
      </c>
      <c r="P25" s="152" t="s">
        <v>591</v>
      </c>
      <c r="Q25" s="152" t="s">
        <v>223</v>
      </c>
      <c r="R25" s="152" t="s">
        <v>223</v>
      </c>
      <c r="S25" s="152" t="s">
        <v>223</v>
      </c>
    </row>
    <row r="26" spans="1:19" ht="30" customHeight="1">
      <c r="A26" s="152" t="s">
        <v>212</v>
      </c>
      <c r="B26" s="152" t="s">
        <v>985</v>
      </c>
      <c r="C26" s="152" t="s">
        <v>986</v>
      </c>
      <c r="D26" s="260" t="s">
        <v>987</v>
      </c>
      <c r="E26" s="260" t="s">
        <v>59</v>
      </c>
      <c r="F26" s="152" t="s">
        <v>61</v>
      </c>
      <c r="G26" s="152" t="s">
        <v>54</v>
      </c>
      <c r="H26" s="260" t="s">
        <v>590</v>
      </c>
      <c r="I26" s="152" t="s">
        <v>988</v>
      </c>
      <c r="J26" s="152" t="s">
        <v>41</v>
      </c>
      <c r="K26" s="152" t="s">
        <v>226</v>
      </c>
      <c r="L26" s="106">
        <v>108889.93</v>
      </c>
      <c r="M26" s="106">
        <v>128648.5</v>
      </c>
      <c r="N26" s="106">
        <f t="shared" si="0"/>
        <v>19758.570000000007</v>
      </c>
      <c r="O26" s="277">
        <f t="shared" si="1"/>
        <v>0.1535857005717129</v>
      </c>
      <c r="P26" s="152" t="s">
        <v>259</v>
      </c>
      <c r="Q26" s="152" t="s">
        <v>223</v>
      </c>
      <c r="R26" s="152" t="s">
        <v>223</v>
      </c>
      <c r="S26" s="152" t="s">
        <v>223</v>
      </c>
    </row>
    <row r="27" spans="1:19" ht="30" customHeight="1">
      <c r="A27" s="152" t="s">
        <v>232</v>
      </c>
      <c r="B27" s="152" t="s">
        <v>1064</v>
      </c>
      <c r="C27" s="152" t="s">
        <v>1065</v>
      </c>
      <c r="D27" s="260" t="s">
        <v>1066</v>
      </c>
      <c r="E27" s="260" t="s">
        <v>59</v>
      </c>
      <c r="F27" s="152" t="s">
        <v>61</v>
      </c>
      <c r="G27" s="152" t="s">
        <v>54</v>
      </c>
      <c r="H27" s="260" t="s">
        <v>590</v>
      </c>
      <c r="I27" s="152" t="s">
        <v>1067</v>
      </c>
      <c r="J27" s="152" t="s">
        <v>41</v>
      </c>
      <c r="K27" s="152" t="s">
        <v>226</v>
      </c>
      <c r="L27" s="106">
        <v>92493.58</v>
      </c>
      <c r="M27" s="106">
        <v>101872.49</v>
      </c>
      <c r="N27" s="106">
        <f t="shared" si="0"/>
        <v>9378.910000000003</v>
      </c>
      <c r="O27" s="277">
        <f t="shared" si="1"/>
        <v>0.09206518855090322</v>
      </c>
      <c r="P27" s="152" t="s">
        <v>244</v>
      </c>
      <c r="Q27" s="152" t="s">
        <v>223</v>
      </c>
      <c r="R27" s="152" t="s">
        <v>223</v>
      </c>
      <c r="S27" s="152" t="s">
        <v>223</v>
      </c>
    </row>
    <row r="28" spans="1:19" s="15" customFormat="1" ht="30" customHeight="1" thickBot="1">
      <c r="A28" s="120"/>
      <c r="B28" s="194"/>
      <c r="C28" s="98"/>
      <c r="D28" s="144"/>
      <c r="E28" s="144"/>
      <c r="F28" s="144"/>
      <c r="G28" s="144"/>
      <c r="H28" s="142"/>
      <c r="I28" s="98"/>
      <c r="J28" s="98"/>
      <c r="K28" s="251">
        <v>24</v>
      </c>
      <c r="L28" s="143"/>
      <c r="M28" s="143"/>
      <c r="N28" s="143"/>
      <c r="O28" s="101"/>
      <c r="P28" s="98"/>
      <c r="Q28" s="98"/>
      <c r="R28" s="98"/>
      <c r="S28" s="103"/>
    </row>
    <row r="29" spans="1:19" s="43" customFormat="1" ht="30" customHeight="1" thickBot="1">
      <c r="A29" s="1064" t="s">
        <v>5</v>
      </c>
      <c r="B29" s="1065"/>
      <c r="C29" s="1066"/>
      <c r="D29" s="1066"/>
      <c r="E29" s="1066"/>
      <c r="F29" s="1066"/>
      <c r="G29" s="1066"/>
      <c r="H29" s="1066"/>
      <c r="I29" s="1066"/>
      <c r="J29" s="1066"/>
      <c r="K29" s="64">
        <v>20</v>
      </c>
      <c r="L29" s="278">
        <f>SUM(L8:L27)</f>
        <v>993848.88</v>
      </c>
      <c r="M29" s="250">
        <f>(M12+M14+M17+M18+M19+M20+M21+M22+M24+M25+M26+M27)</f>
        <v>1129897.79</v>
      </c>
      <c r="N29" s="63">
        <f>(M29-L29)</f>
        <v>136048.91000000003</v>
      </c>
      <c r="O29" s="65">
        <f>N29/M29*100%</f>
        <v>0.12040815656432077</v>
      </c>
      <c r="P29" s="279" t="s">
        <v>1210</v>
      </c>
      <c r="Q29" s="64">
        <f>SUM(Q8:Q27)</f>
        <v>0</v>
      </c>
      <c r="R29" s="64">
        <f>SUM(R8:R27)</f>
        <v>0</v>
      </c>
      <c r="S29" s="66">
        <f>SUM(S8:S27)</f>
        <v>0</v>
      </c>
    </row>
    <row r="30" spans="1:19" s="43" customFormat="1" ht="30" customHeight="1" thickBot="1">
      <c r="A30" s="1059" t="s">
        <v>23</v>
      </c>
      <c r="B30" s="1060"/>
      <c r="C30" s="1060"/>
      <c r="D30" s="1060"/>
      <c r="E30" s="1060"/>
      <c r="F30" s="1060"/>
      <c r="G30" s="1060"/>
      <c r="H30" s="1060"/>
      <c r="I30" s="1060"/>
      <c r="J30" s="1060"/>
      <c r="K30" s="1060"/>
      <c r="L30" s="1062">
        <f>N29</f>
        <v>136048.91000000003</v>
      </c>
      <c r="M30" s="1063"/>
      <c r="N30" s="1055" t="s">
        <v>21</v>
      </c>
      <c r="O30" s="1056"/>
      <c r="P30" s="62">
        <f>P29/19</f>
        <v>11.473684210526315</v>
      </c>
      <c r="Q30" s="41">
        <v>0</v>
      </c>
      <c r="R30" s="41">
        <v>0</v>
      </c>
      <c r="S30" s="42">
        <v>0</v>
      </c>
    </row>
    <row r="31" spans="1:19" s="43" customFormat="1" ht="30" customHeight="1" thickBot="1">
      <c r="A31" s="1055" t="s">
        <v>22</v>
      </c>
      <c r="B31" s="1061"/>
      <c r="C31" s="1061"/>
      <c r="D31" s="1061"/>
      <c r="E31" s="1061"/>
      <c r="F31" s="1061"/>
      <c r="G31" s="1061"/>
      <c r="H31" s="1061"/>
      <c r="I31" s="1061"/>
      <c r="J31" s="1061"/>
      <c r="K31" s="1061"/>
      <c r="L31" s="1057">
        <f>N29/M29*100%</f>
        <v>0.12040815656432077</v>
      </c>
      <c r="M31" s="1058"/>
      <c r="N31" s="58"/>
      <c r="O31" s="61"/>
      <c r="P31" s="59"/>
      <c r="Q31" s="59"/>
      <c r="R31" s="59"/>
      <c r="S31" s="59"/>
    </row>
    <row r="32" ht="30" customHeight="1">
      <c r="O32" s="5"/>
    </row>
    <row r="33" spans="1:16" ht="30" customHeight="1">
      <c r="A33" s="1067" t="s">
        <v>88</v>
      </c>
      <c r="B33" s="1067"/>
      <c r="C33" s="1067"/>
      <c r="D33" s="1067"/>
      <c r="E33" s="1067"/>
      <c r="F33" s="1067"/>
      <c r="G33" s="1067"/>
      <c r="H33" s="1067"/>
      <c r="I33" s="83"/>
      <c r="J33" s="36"/>
      <c r="K33" s="36"/>
      <c r="L33" s="6"/>
      <c r="M33" s="6"/>
      <c r="N33" s="6"/>
      <c r="O33" s="6"/>
      <c r="P33" s="6"/>
    </row>
    <row r="34" spans="1:15" ht="30" customHeight="1">
      <c r="A34" s="1067" t="s">
        <v>89</v>
      </c>
      <c r="B34" s="1067"/>
      <c r="C34" s="1067"/>
      <c r="D34" s="1067"/>
      <c r="E34" s="1067"/>
      <c r="F34" s="1067"/>
      <c r="G34" s="1067"/>
      <c r="H34" s="1067"/>
      <c r="I34" s="83"/>
      <c r="J34" s="36"/>
      <c r="K34" s="36"/>
      <c r="L34" s="6"/>
      <c r="N34" s="8"/>
      <c r="O34" s="7"/>
    </row>
    <row r="35" spans="1:15" ht="30" customHeight="1">
      <c r="A35" s="1067" t="s">
        <v>90</v>
      </c>
      <c r="B35" s="1067"/>
      <c r="C35" s="1067"/>
      <c r="D35" s="1067"/>
      <c r="E35" s="1067"/>
      <c r="F35" s="1067"/>
      <c r="G35" s="1067"/>
      <c r="H35" s="1067"/>
      <c r="I35" s="83"/>
      <c r="J35" s="36"/>
      <c r="K35" s="36"/>
      <c r="L35" s="8"/>
      <c r="M35" s="8"/>
      <c r="N35" s="8"/>
      <c r="O35" s="9"/>
    </row>
    <row r="36" spans="1:15" ht="30" customHeight="1">
      <c r="A36" s="1067" t="s">
        <v>91</v>
      </c>
      <c r="B36" s="1067"/>
      <c r="C36" s="1067"/>
      <c r="D36" s="1067"/>
      <c r="E36" s="1067"/>
      <c r="F36" s="1067"/>
      <c r="G36" s="1067"/>
      <c r="H36" s="1067"/>
      <c r="I36" s="83"/>
      <c r="J36" s="36"/>
      <c r="K36" s="36"/>
      <c r="L36" s="8"/>
      <c r="M36" s="8"/>
      <c r="N36" s="8"/>
      <c r="O36" s="9"/>
    </row>
    <row r="37" spans="1:14" ht="30" customHeight="1">
      <c r="A37" s="1067" t="s">
        <v>92</v>
      </c>
      <c r="B37" s="1067"/>
      <c r="C37" s="1067"/>
      <c r="D37" s="1067"/>
      <c r="E37" s="1067"/>
      <c r="F37" s="1067"/>
      <c r="G37" s="1067"/>
      <c r="H37" s="1067"/>
      <c r="I37" s="83"/>
      <c r="J37" s="36"/>
      <c r="K37" s="36"/>
      <c r="L37" s="8"/>
      <c r="M37" s="8"/>
      <c r="N37" s="8"/>
    </row>
    <row r="38" spans="1:15" ht="30" customHeight="1">
      <c r="A38" s="1067" t="s">
        <v>93</v>
      </c>
      <c r="B38" s="1067"/>
      <c r="C38" s="1067"/>
      <c r="D38" s="1067"/>
      <c r="E38" s="1067"/>
      <c r="F38" s="1067"/>
      <c r="G38" s="1067"/>
      <c r="H38" s="1067"/>
      <c r="I38" s="83"/>
      <c r="J38" s="36"/>
      <c r="K38" s="36"/>
      <c r="M38" s="9"/>
      <c r="O38" s="7"/>
    </row>
    <row r="39" spans="1:11" ht="30" customHeight="1">
      <c r="A39" s="1067" t="s">
        <v>94</v>
      </c>
      <c r="B39" s="1067"/>
      <c r="C39" s="1067"/>
      <c r="D39" s="1067"/>
      <c r="E39" s="1067"/>
      <c r="F39" s="1067"/>
      <c r="G39" s="1067"/>
      <c r="H39" s="1067"/>
      <c r="I39" s="83"/>
      <c r="J39" s="36"/>
      <c r="K39" s="36"/>
    </row>
    <row r="40" spans="1:11" ht="30" customHeight="1">
      <c r="A40" s="1067" t="s">
        <v>95</v>
      </c>
      <c r="B40" s="1067"/>
      <c r="C40" s="1067"/>
      <c r="D40" s="1067"/>
      <c r="E40" s="1067"/>
      <c r="F40" s="1067"/>
      <c r="G40" s="1067"/>
      <c r="H40" s="1067"/>
      <c r="I40" s="83"/>
      <c r="J40" s="36"/>
      <c r="K40" s="36"/>
    </row>
    <row r="41" spans="8:11" ht="30" customHeight="1">
      <c r="H41" s="233"/>
      <c r="I41" s="83"/>
      <c r="J41" s="36"/>
      <c r="K41" s="36"/>
    </row>
    <row r="42" spans="1:11" ht="30" customHeight="1">
      <c r="A42" s="1068" t="s">
        <v>96</v>
      </c>
      <c r="B42" s="1068"/>
      <c r="C42" s="1068"/>
      <c r="D42" s="1068"/>
      <c r="E42" s="1068"/>
      <c r="F42" s="1068"/>
      <c r="G42" s="1068"/>
      <c r="H42" s="1068"/>
      <c r="I42" s="83"/>
      <c r="J42" s="36"/>
      <c r="K42" s="36"/>
    </row>
  </sheetData>
  <sheetProtection/>
  <mergeCells count="20">
    <mergeCell ref="A38:H38"/>
    <mergeCell ref="A39:H39"/>
    <mergeCell ref="A40:H40"/>
    <mergeCell ref="A42:H42"/>
    <mergeCell ref="A5:M5"/>
    <mergeCell ref="A33:H33"/>
    <mergeCell ref="A34:H34"/>
    <mergeCell ref="A35:H35"/>
    <mergeCell ref="A36:H36"/>
    <mergeCell ref="A37:H37"/>
    <mergeCell ref="A1:S1"/>
    <mergeCell ref="A2:S2"/>
    <mergeCell ref="A3:S3"/>
    <mergeCell ref="A4:S4"/>
    <mergeCell ref="N30:O30"/>
    <mergeCell ref="L31:M31"/>
    <mergeCell ref="A30:K30"/>
    <mergeCell ref="A31:K31"/>
    <mergeCell ref="L30:M30"/>
    <mergeCell ref="A29:J29"/>
  </mergeCells>
  <printOptions horizontalCentered="1"/>
  <pageMargins left="0" right="0" top="0.7874015748031497" bottom="0.7874015748031497" header="0.5118110236220472" footer="0.5118110236220472"/>
  <pageSetup fitToHeight="2" horizontalDpi="300" verticalDpi="3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60" zoomScaleNormal="60" zoomScalePageLayoutView="0" workbookViewId="0" topLeftCell="E1">
      <selection activeCell="M16" sqref="M16"/>
    </sheetView>
  </sheetViews>
  <sheetFormatPr defaultColWidth="9.140625" defaultRowHeight="30" customHeight="1"/>
  <cols>
    <col min="1" max="1" width="16.8515625" style="4" bestFit="1" customWidth="1"/>
    <col min="2" max="2" width="18.8515625" style="4" bestFit="1" customWidth="1"/>
    <col min="3" max="3" width="21.28125" style="16" bestFit="1" customWidth="1"/>
    <col min="4" max="4" width="47.7109375" style="16" customWidth="1"/>
    <col min="5" max="5" width="22.421875" style="16" bestFit="1" customWidth="1"/>
    <col min="6" max="6" width="21.8515625" style="16" bestFit="1" customWidth="1"/>
    <col min="7" max="7" width="15.57421875" style="16" customWidth="1"/>
    <col min="8" max="8" width="32.7109375" style="16" customWidth="1"/>
    <col min="9" max="9" width="13.28125" style="16" bestFit="1" customWidth="1"/>
    <col min="10" max="10" width="15.421875" style="16" bestFit="1" customWidth="1"/>
    <col min="11" max="11" width="17.421875" style="16" bestFit="1" customWidth="1"/>
    <col min="12" max="12" width="17.8515625" style="4" customWidth="1"/>
    <col min="13" max="13" width="19.00390625" style="16" bestFit="1" customWidth="1"/>
    <col min="14" max="14" width="19.57421875" style="16" customWidth="1"/>
    <col min="15" max="15" width="11.57421875" style="16" bestFit="1" customWidth="1"/>
    <col min="16" max="16" width="16.28125" style="16" customWidth="1"/>
    <col min="17" max="17" width="17.57421875" style="16" customWidth="1"/>
    <col min="18" max="18" width="11.00390625" style="16" customWidth="1"/>
    <col min="19" max="19" width="18.28125" style="16" customWidth="1"/>
    <col min="20" max="16384" width="9.140625" style="16" customWidth="1"/>
  </cols>
  <sheetData>
    <row r="1" spans="1:19" ht="30" customHeight="1">
      <c r="A1" s="1052" t="s">
        <v>18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</row>
    <row r="2" spans="1:19" ht="30" customHeight="1">
      <c r="A2" s="1052" t="s">
        <v>19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</row>
    <row r="3" spans="1:19" ht="30" customHeight="1">
      <c r="A3" s="1053" t="s">
        <v>1207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</row>
    <row r="4" spans="1:19" ht="30" customHeight="1">
      <c r="A4" s="1069" t="s">
        <v>28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</row>
    <row r="5" spans="1:15" ht="30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9" ht="57">
      <c r="A6" s="202" t="s">
        <v>34</v>
      </c>
      <c r="B6" s="203" t="s">
        <v>46</v>
      </c>
      <c r="C6" s="204" t="s">
        <v>47</v>
      </c>
      <c r="D6" s="204" t="s">
        <v>1</v>
      </c>
      <c r="E6" s="204" t="s">
        <v>48</v>
      </c>
      <c r="F6" s="204" t="s">
        <v>49</v>
      </c>
      <c r="G6" s="204" t="s">
        <v>50</v>
      </c>
      <c r="H6" s="197" t="s">
        <v>1057</v>
      </c>
      <c r="I6" s="17" t="s">
        <v>7</v>
      </c>
      <c r="J6" s="17" t="s">
        <v>2</v>
      </c>
      <c r="K6" s="17" t="s">
        <v>15</v>
      </c>
      <c r="L6" s="18" t="s">
        <v>4</v>
      </c>
      <c r="M6" s="18" t="s">
        <v>3</v>
      </c>
      <c r="N6" s="18" t="s">
        <v>0</v>
      </c>
      <c r="O6" s="18" t="s">
        <v>8</v>
      </c>
      <c r="P6" s="19" t="s">
        <v>10</v>
      </c>
      <c r="Q6" s="19" t="s">
        <v>11</v>
      </c>
      <c r="R6" s="19" t="s">
        <v>13</v>
      </c>
      <c r="S6" s="20" t="s">
        <v>12</v>
      </c>
    </row>
    <row r="7" spans="1:19" s="4" customFormat="1" ht="31.5" customHeight="1" thickBot="1">
      <c r="A7" s="267" t="s">
        <v>98</v>
      </c>
      <c r="B7" s="267" t="s">
        <v>99</v>
      </c>
      <c r="C7" s="267" t="s">
        <v>100</v>
      </c>
      <c r="D7" s="267" t="s">
        <v>101</v>
      </c>
      <c r="E7" s="267" t="s">
        <v>102</v>
      </c>
      <c r="F7" s="267" t="s">
        <v>103</v>
      </c>
      <c r="G7" s="267" t="s">
        <v>104</v>
      </c>
      <c r="H7" s="267" t="s">
        <v>105</v>
      </c>
      <c r="I7" s="266"/>
      <c r="J7" s="266"/>
      <c r="K7" s="268"/>
      <c r="L7" s="269"/>
      <c r="M7" s="269"/>
      <c r="N7" s="269"/>
      <c r="O7" s="269"/>
      <c r="P7" s="269"/>
      <c r="Q7" s="269"/>
      <c r="R7" s="269"/>
      <c r="S7" s="270"/>
    </row>
    <row r="8" spans="1:19" ht="30" customHeight="1">
      <c r="A8" s="21" t="s">
        <v>106</v>
      </c>
      <c r="B8" s="200" t="s">
        <v>139</v>
      </c>
      <c r="C8" s="22" t="s">
        <v>169</v>
      </c>
      <c r="D8" s="24" t="s">
        <v>170</v>
      </c>
      <c r="E8" s="543" t="s">
        <v>59</v>
      </c>
      <c r="F8" s="543" t="s">
        <v>60</v>
      </c>
      <c r="G8" s="543" t="s">
        <v>57</v>
      </c>
      <c r="H8" s="543" t="s">
        <v>171</v>
      </c>
      <c r="I8" s="543">
        <v>31852</v>
      </c>
      <c r="J8" s="543" t="s">
        <v>41</v>
      </c>
      <c r="K8" s="23">
        <v>1</v>
      </c>
      <c r="L8" s="97">
        <v>279775.71</v>
      </c>
      <c r="M8" s="97">
        <v>286088.33</v>
      </c>
      <c r="N8" s="546">
        <f aca="true" t="shared" si="0" ref="N8:N14">(M8-L8)</f>
        <v>6312.619999999995</v>
      </c>
      <c r="O8" s="547">
        <f aca="true" t="shared" si="1" ref="O8:O14">N8/M8*100%</f>
        <v>0.022065283124271428</v>
      </c>
      <c r="P8" s="23">
        <v>16</v>
      </c>
      <c r="Q8" s="23">
        <v>0</v>
      </c>
      <c r="R8" s="23">
        <v>0</v>
      </c>
      <c r="S8" s="25">
        <v>0</v>
      </c>
    </row>
    <row r="9" spans="1:19" ht="30" customHeight="1">
      <c r="A9" s="26" t="s">
        <v>108</v>
      </c>
      <c r="B9" s="201" t="s">
        <v>600</v>
      </c>
      <c r="C9" s="27" t="s">
        <v>601</v>
      </c>
      <c r="D9" s="29" t="s">
        <v>602</v>
      </c>
      <c r="E9" s="28" t="s">
        <v>59</v>
      </c>
      <c r="F9" s="28" t="s">
        <v>60</v>
      </c>
      <c r="G9" s="28" t="s">
        <v>57</v>
      </c>
      <c r="H9" s="28" t="s">
        <v>590</v>
      </c>
      <c r="I9" s="28">
        <v>32535</v>
      </c>
      <c r="J9" s="28" t="s">
        <v>41</v>
      </c>
      <c r="K9" s="28">
        <v>1</v>
      </c>
      <c r="L9" s="30">
        <v>141810.15</v>
      </c>
      <c r="M9" s="30">
        <v>158049.97</v>
      </c>
      <c r="N9" s="33">
        <f t="shared" si="0"/>
        <v>16239.820000000007</v>
      </c>
      <c r="O9" s="31">
        <f t="shared" si="1"/>
        <v>0.10275117420142507</v>
      </c>
      <c r="P9" s="28">
        <v>17</v>
      </c>
      <c r="Q9" s="28">
        <v>0</v>
      </c>
      <c r="R9" s="28">
        <v>0</v>
      </c>
      <c r="S9" s="32">
        <v>0</v>
      </c>
    </row>
    <row r="10" spans="1:19" ht="30" customHeight="1">
      <c r="A10" s="26" t="s">
        <v>117</v>
      </c>
      <c r="B10" s="201" t="s">
        <v>632</v>
      </c>
      <c r="C10" s="27" t="s">
        <v>687</v>
      </c>
      <c r="D10" s="29" t="s">
        <v>688</v>
      </c>
      <c r="E10" s="28" t="s">
        <v>59</v>
      </c>
      <c r="F10" s="28" t="s">
        <v>60</v>
      </c>
      <c r="G10" s="28" t="s">
        <v>57</v>
      </c>
      <c r="H10" s="28" t="s">
        <v>684</v>
      </c>
      <c r="I10" s="28">
        <v>32782</v>
      </c>
      <c r="J10" s="28" t="s">
        <v>41</v>
      </c>
      <c r="K10" s="28">
        <v>1</v>
      </c>
      <c r="L10" s="30">
        <v>295541.96</v>
      </c>
      <c r="M10" s="30">
        <v>353101.31</v>
      </c>
      <c r="N10" s="33">
        <f t="shared" si="0"/>
        <v>57559.34999999998</v>
      </c>
      <c r="O10" s="31">
        <f t="shared" si="1"/>
        <v>0.16301086506872484</v>
      </c>
      <c r="P10" s="28">
        <v>17</v>
      </c>
      <c r="Q10" s="28">
        <v>0</v>
      </c>
      <c r="R10" s="28">
        <v>0</v>
      </c>
      <c r="S10" s="32">
        <v>0</v>
      </c>
    </row>
    <row r="11" spans="1:19" ht="30" customHeight="1">
      <c r="A11" s="26" t="s">
        <v>112</v>
      </c>
      <c r="B11" s="201" t="s">
        <v>798</v>
      </c>
      <c r="C11" s="27" t="s">
        <v>799</v>
      </c>
      <c r="D11" s="113" t="s">
        <v>800</v>
      </c>
      <c r="E11" s="28" t="s">
        <v>59</v>
      </c>
      <c r="F11" s="28" t="s">
        <v>60</v>
      </c>
      <c r="G11" s="28" t="s">
        <v>57</v>
      </c>
      <c r="H11" s="28" t="s">
        <v>801</v>
      </c>
      <c r="I11" s="28">
        <v>32753</v>
      </c>
      <c r="J11" s="28" t="s">
        <v>41</v>
      </c>
      <c r="K11" s="28">
        <v>1</v>
      </c>
      <c r="L11" s="30">
        <v>159722.32</v>
      </c>
      <c r="M11" s="30">
        <v>187930.46</v>
      </c>
      <c r="N11" s="33">
        <f t="shared" si="0"/>
        <v>28208.139999999985</v>
      </c>
      <c r="O11" s="31">
        <f t="shared" si="1"/>
        <v>0.15009881846721382</v>
      </c>
      <c r="P11" s="28">
        <v>23</v>
      </c>
      <c r="Q11" s="28">
        <v>0</v>
      </c>
      <c r="R11" s="28">
        <v>0</v>
      </c>
      <c r="S11" s="32">
        <v>0</v>
      </c>
    </row>
    <row r="12" spans="1:19" ht="30" customHeight="1">
      <c r="A12" s="26" t="s">
        <v>122</v>
      </c>
      <c r="B12" s="201" t="s">
        <v>982</v>
      </c>
      <c r="C12" s="27" t="s">
        <v>983</v>
      </c>
      <c r="D12" s="29" t="s">
        <v>984</v>
      </c>
      <c r="E12" s="28" t="s">
        <v>59</v>
      </c>
      <c r="F12" s="28" t="s">
        <v>60</v>
      </c>
      <c r="G12" s="28" t="s">
        <v>57</v>
      </c>
      <c r="H12" s="28" t="s">
        <v>684</v>
      </c>
      <c r="I12" s="28">
        <v>33022</v>
      </c>
      <c r="J12" s="28" t="s">
        <v>41</v>
      </c>
      <c r="K12" s="28">
        <v>1</v>
      </c>
      <c r="L12" s="72">
        <v>277023.58</v>
      </c>
      <c r="M12" s="30">
        <v>351552.88</v>
      </c>
      <c r="N12" s="33">
        <f t="shared" si="0"/>
        <v>74529.29999999999</v>
      </c>
      <c r="O12" s="31">
        <f t="shared" si="1"/>
        <v>0.21200025441407275</v>
      </c>
      <c r="P12" s="28">
        <v>18</v>
      </c>
      <c r="Q12" s="28">
        <v>0</v>
      </c>
      <c r="R12" s="28">
        <v>0</v>
      </c>
      <c r="S12" s="32">
        <v>0</v>
      </c>
    </row>
    <row r="13" spans="1:19" ht="30" customHeight="1">
      <c r="A13" s="26" t="s">
        <v>127</v>
      </c>
      <c r="B13" s="201" t="s">
        <v>1060</v>
      </c>
      <c r="C13" s="27" t="s">
        <v>1061</v>
      </c>
      <c r="D13" s="29" t="s">
        <v>1062</v>
      </c>
      <c r="E13" s="28" t="s">
        <v>59</v>
      </c>
      <c r="F13" s="28" t="s">
        <v>60</v>
      </c>
      <c r="G13" s="28" t="s">
        <v>57</v>
      </c>
      <c r="H13" s="28" t="s">
        <v>1063</v>
      </c>
      <c r="I13" s="28">
        <v>33154</v>
      </c>
      <c r="J13" s="28" t="s">
        <v>41</v>
      </c>
      <c r="K13" s="28">
        <v>1</v>
      </c>
      <c r="L13" s="72">
        <v>401912.95</v>
      </c>
      <c r="M13" s="30">
        <v>465594.91</v>
      </c>
      <c r="N13" s="548">
        <f t="shared" si="0"/>
        <v>63681.95999999996</v>
      </c>
      <c r="O13" s="549">
        <f t="shared" si="1"/>
        <v>0.13677546431940152</v>
      </c>
      <c r="P13" s="28">
        <v>16</v>
      </c>
      <c r="Q13" s="28">
        <v>0</v>
      </c>
      <c r="R13" s="28">
        <v>0</v>
      </c>
      <c r="S13" s="32">
        <v>0</v>
      </c>
    </row>
    <row r="14" spans="1:19" ht="33" customHeight="1">
      <c r="A14" s="26" t="s">
        <v>128</v>
      </c>
      <c r="B14" s="201" t="s">
        <v>1064</v>
      </c>
      <c r="C14" s="27" t="s">
        <v>1090</v>
      </c>
      <c r="D14" s="29" t="s">
        <v>1091</v>
      </c>
      <c r="E14" s="28" t="s">
        <v>59</v>
      </c>
      <c r="F14" s="28" t="s">
        <v>60</v>
      </c>
      <c r="G14" s="28" t="s">
        <v>57</v>
      </c>
      <c r="H14" s="544" t="s">
        <v>1092</v>
      </c>
      <c r="I14" s="544">
        <v>33189</v>
      </c>
      <c r="J14" s="544" t="s">
        <v>41</v>
      </c>
      <c r="K14" s="28">
        <v>1</v>
      </c>
      <c r="L14" s="30">
        <v>454740.33</v>
      </c>
      <c r="M14" s="30">
        <v>478879.03</v>
      </c>
      <c r="N14" s="33">
        <f t="shared" si="0"/>
        <v>24138.70000000001</v>
      </c>
      <c r="O14" s="31">
        <f t="shared" si="1"/>
        <v>0.05040667577362912</v>
      </c>
      <c r="P14" s="28">
        <v>15</v>
      </c>
      <c r="Q14" s="28">
        <v>0</v>
      </c>
      <c r="R14" s="28">
        <v>0</v>
      </c>
      <c r="S14" s="32">
        <v>0</v>
      </c>
    </row>
    <row r="15" spans="1:19" ht="30" customHeight="1">
      <c r="A15" s="26"/>
      <c r="B15" s="201"/>
      <c r="C15" s="27"/>
      <c r="D15" s="29"/>
      <c r="E15" s="29"/>
      <c r="F15" s="29"/>
      <c r="G15" s="28"/>
      <c r="H15" s="29"/>
      <c r="I15" s="28"/>
      <c r="J15" s="28"/>
      <c r="K15" s="28"/>
      <c r="L15" s="72"/>
      <c r="M15" s="30"/>
      <c r="N15" s="33"/>
      <c r="O15" s="31"/>
      <c r="P15" s="28"/>
      <c r="Q15" s="28"/>
      <c r="R15" s="28"/>
      <c r="S15" s="32"/>
    </row>
    <row r="16" spans="1:19" s="44" customFormat="1" ht="30" customHeight="1" thickBot="1">
      <c r="A16" s="1064" t="s">
        <v>5</v>
      </c>
      <c r="B16" s="1065"/>
      <c r="C16" s="1066"/>
      <c r="D16" s="1066"/>
      <c r="E16" s="1066"/>
      <c r="F16" s="1066"/>
      <c r="G16" s="1066"/>
      <c r="H16" s="1066"/>
      <c r="I16" s="1066"/>
      <c r="J16" s="1066"/>
      <c r="K16" s="64">
        <f>SUM(K8:K15)</f>
        <v>7</v>
      </c>
      <c r="L16" s="114">
        <f>(L8+L9+L10+L11+L12+L13+L14+L15)</f>
        <v>2010527.0000000002</v>
      </c>
      <c r="M16" s="114">
        <f>(M8+M9+M10+M11+M12+M13+M14+M15)</f>
        <v>2281196.89</v>
      </c>
      <c r="N16" s="63">
        <f>M16-L16</f>
        <v>270669.8899999999</v>
      </c>
      <c r="O16" s="115">
        <f>N16/M16*100%</f>
        <v>0.11865257715654692</v>
      </c>
      <c r="P16" s="74">
        <f>SUM(P8:P15)</f>
        <v>122</v>
      </c>
      <c r="Q16" s="74">
        <f>SUM(Q8:Q15)</f>
        <v>0</v>
      </c>
      <c r="R16" s="74">
        <f>SUM(R8:R15)</f>
        <v>0</v>
      </c>
      <c r="S16" s="75">
        <f>SUM(S8:S15)</f>
        <v>0</v>
      </c>
    </row>
    <row r="17" spans="1:19" s="44" customFormat="1" ht="30" customHeight="1" thickBot="1">
      <c r="A17" s="1059" t="s">
        <v>23</v>
      </c>
      <c r="B17" s="1060"/>
      <c r="C17" s="1060"/>
      <c r="D17" s="1060"/>
      <c r="E17" s="1060"/>
      <c r="F17" s="1060"/>
      <c r="G17" s="1060"/>
      <c r="H17" s="1060"/>
      <c r="I17" s="1060"/>
      <c r="J17" s="1060"/>
      <c r="K17" s="1072"/>
      <c r="L17" s="1073">
        <f>N16</f>
        <v>270669.8899999999</v>
      </c>
      <c r="M17" s="1074"/>
      <c r="N17" s="1055" t="s">
        <v>21</v>
      </c>
      <c r="O17" s="1056"/>
      <c r="P17" s="46">
        <f>P16/K16</f>
        <v>17.428571428571427</v>
      </c>
      <c r="Q17" s="41">
        <f>Q16/16</f>
        <v>0</v>
      </c>
      <c r="R17" s="41">
        <f>R16/K16*100%</f>
        <v>0</v>
      </c>
      <c r="S17" s="42">
        <f>S16/K16*100%</f>
        <v>0</v>
      </c>
    </row>
    <row r="18" spans="1:14" s="44" customFormat="1" ht="30" customHeight="1" thickBot="1">
      <c r="A18" s="1055" t="s">
        <v>22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56"/>
      <c r="L18" s="1070">
        <f>N16/M16*100%</f>
        <v>0.11865257715654692</v>
      </c>
      <c r="M18" s="1071"/>
      <c r="N18" s="34"/>
    </row>
    <row r="20" spans="1:10" ht="30" customHeight="1">
      <c r="A20" s="1067" t="s">
        <v>88</v>
      </c>
      <c r="B20" s="1067"/>
      <c r="C20" s="1067"/>
      <c r="D20" s="1067"/>
      <c r="E20" s="1067"/>
      <c r="F20" s="83"/>
      <c r="G20" s="36"/>
      <c r="H20" s="36"/>
      <c r="I20" s="6"/>
      <c r="J20" s="6"/>
    </row>
    <row r="21" spans="1:10" ht="30" customHeight="1">
      <c r="A21" s="1067" t="s">
        <v>89</v>
      </c>
      <c r="B21" s="1067"/>
      <c r="C21" s="1067"/>
      <c r="D21" s="1067"/>
      <c r="E21" s="1067"/>
      <c r="F21" s="1067"/>
      <c r="G21" s="1067"/>
      <c r="H21" s="1067"/>
      <c r="I21" s="1067"/>
      <c r="J21" s="1067"/>
    </row>
    <row r="22" spans="1:10" ht="30" customHeight="1">
      <c r="A22" s="1067" t="s">
        <v>90</v>
      </c>
      <c r="B22" s="1067"/>
      <c r="C22" s="1067"/>
      <c r="D22" s="1067"/>
      <c r="E22" s="1067"/>
      <c r="F22" s="83"/>
      <c r="G22" s="36"/>
      <c r="H22" s="36"/>
      <c r="I22" s="8"/>
      <c r="J22" s="8"/>
    </row>
    <row r="23" spans="1:10" ht="30" customHeight="1">
      <c r="A23" s="1067" t="s">
        <v>91</v>
      </c>
      <c r="B23" s="1067"/>
      <c r="C23" s="1067"/>
      <c r="D23" s="1067"/>
      <c r="E23" s="1067"/>
      <c r="F23" s="83"/>
      <c r="G23" s="36"/>
      <c r="H23" s="36"/>
      <c r="I23" s="8"/>
      <c r="J23" s="8"/>
    </row>
    <row r="24" spans="1:10" ht="30" customHeight="1">
      <c r="A24" s="1067" t="s">
        <v>92</v>
      </c>
      <c r="B24" s="1067"/>
      <c r="C24" s="1067"/>
      <c r="D24" s="1067"/>
      <c r="E24" s="1067"/>
      <c r="F24" s="83"/>
      <c r="G24" s="36"/>
      <c r="H24" s="36"/>
      <c r="I24" s="8"/>
      <c r="J24" s="8"/>
    </row>
    <row r="25" spans="1:10" ht="30" customHeight="1">
      <c r="A25" s="1067" t="s">
        <v>93</v>
      </c>
      <c r="B25" s="1067"/>
      <c r="C25" s="1067"/>
      <c r="D25" s="1067"/>
      <c r="E25" s="1067"/>
      <c r="F25" s="83"/>
      <c r="G25" s="36"/>
      <c r="H25" s="36"/>
      <c r="I25" s="1"/>
      <c r="J25" s="9"/>
    </row>
    <row r="26" spans="1:10" ht="30" customHeight="1">
      <c r="A26" s="1067" t="s">
        <v>94</v>
      </c>
      <c r="B26" s="1067"/>
      <c r="C26" s="1067"/>
      <c r="D26" s="1067"/>
      <c r="E26" s="1067"/>
      <c r="F26" s="1067"/>
      <c r="G26" s="36"/>
      <c r="H26" s="36"/>
      <c r="I26" s="1"/>
      <c r="J26" s="1"/>
    </row>
    <row r="27" spans="1:10" ht="30" customHeight="1">
      <c r="A27" s="1067" t="s">
        <v>95</v>
      </c>
      <c r="B27" s="1067"/>
      <c r="C27" s="1067"/>
      <c r="D27" s="1067"/>
      <c r="E27" s="1067"/>
      <c r="F27" s="83"/>
      <c r="G27" s="36"/>
      <c r="H27" s="36"/>
      <c r="I27" s="1"/>
      <c r="J27" s="1"/>
    </row>
    <row r="28" spans="5:10" ht="30" customHeight="1">
      <c r="E28" s="233"/>
      <c r="F28" s="83"/>
      <c r="G28" s="36"/>
      <c r="H28" s="36"/>
      <c r="I28" s="1"/>
      <c r="J28" s="1"/>
    </row>
    <row r="29" spans="1:10" ht="30" customHeight="1">
      <c r="A29" s="1068" t="s">
        <v>96</v>
      </c>
      <c r="B29" s="1068"/>
      <c r="C29" s="1068"/>
      <c r="D29" s="1068"/>
      <c r="E29" s="1068"/>
      <c r="F29" s="83"/>
      <c r="G29" s="36"/>
      <c r="H29" s="36"/>
      <c r="I29" s="1"/>
      <c r="J29" s="1"/>
    </row>
  </sheetData>
  <sheetProtection/>
  <mergeCells count="19">
    <mergeCell ref="A25:E25"/>
    <mergeCell ref="A27:E27"/>
    <mergeCell ref="A26:F26"/>
    <mergeCell ref="A29:E29"/>
    <mergeCell ref="A20:E20"/>
    <mergeCell ref="A21:J21"/>
    <mergeCell ref="A23:E23"/>
    <mergeCell ref="A22:E22"/>
    <mergeCell ref="A24:E24"/>
    <mergeCell ref="N17:O17"/>
    <mergeCell ref="A1:S1"/>
    <mergeCell ref="A2:S2"/>
    <mergeCell ref="A3:S3"/>
    <mergeCell ref="A4:S4"/>
    <mergeCell ref="A18:K18"/>
    <mergeCell ref="L18:M18"/>
    <mergeCell ref="A16:J16"/>
    <mergeCell ref="A17:K17"/>
    <mergeCell ref="L17:M17"/>
  </mergeCells>
  <printOptions horizontalCentered="1"/>
  <pageMargins left="0.5905511811023623" right="0.5905511811023623" top="1.968503937007874" bottom="0.787401574803149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75" zoomScaleNormal="75" zoomScalePageLayoutView="0" workbookViewId="0" topLeftCell="A1">
      <selection activeCell="A3" sqref="A3:S3"/>
    </sheetView>
  </sheetViews>
  <sheetFormatPr defaultColWidth="9.140625" defaultRowHeight="30" customHeight="1"/>
  <cols>
    <col min="1" max="1" width="16.8515625" style="35" bestFit="1" customWidth="1"/>
    <col min="2" max="2" width="18.8515625" style="35" bestFit="1" customWidth="1"/>
    <col min="3" max="3" width="21.28125" style="35" bestFit="1" customWidth="1"/>
    <col min="4" max="4" width="31.421875" style="35" customWidth="1"/>
    <col min="5" max="5" width="21.8515625" style="35" customWidth="1"/>
    <col min="6" max="7" width="17.8515625" style="35" customWidth="1"/>
    <col min="8" max="8" width="39.28125" style="35" customWidth="1"/>
    <col min="9" max="9" width="13.28125" style="35" bestFit="1" customWidth="1"/>
    <col min="10" max="10" width="15.421875" style="35" bestFit="1" customWidth="1"/>
    <col min="11" max="11" width="17.421875" style="35" bestFit="1" customWidth="1"/>
    <col min="12" max="12" width="22.00390625" style="35" bestFit="1" customWidth="1"/>
    <col min="13" max="13" width="19.00390625" style="35" bestFit="1" customWidth="1"/>
    <col min="14" max="14" width="38.421875" style="39" customWidth="1"/>
    <col min="15" max="15" width="12.7109375" style="35" bestFit="1" customWidth="1"/>
    <col min="16" max="16" width="13.8515625" style="35" bestFit="1" customWidth="1"/>
    <col min="17" max="17" width="17.8515625" style="35" bestFit="1" customWidth="1"/>
    <col min="18" max="18" width="12.7109375" style="35" bestFit="1" customWidth="1"/>
    <col min="19" max="19" width="23.57421875" style="35" bestFit="1" customWidth="1"/>
    <col min="20" max="16384" width="9.140625" style="35" customWidth="1"/>
  </cols>
  <sheetData>
    <row r="1" spans="1:19" ht="30" customHeight="1">
      <c r="A1" s="1052" t="s">
        <v>18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</row>
    <row r="2" spans="1:19" ht="30" customHeight="1">
      <c r="A2" s="1052" t="s">
        <v>19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</row>
    <row r="3" spans="1:19" ht="30" customHeight="1">
      <c r="A3" s="1053" t="s">
        <v>1208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</row>
    <row r="4" spans="1:19" ht="30" customHeight="1">
      <c r="A4" s="1069" t="s">
        <v>28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</row>
    <row r="5" spans="1:15" ht="30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</row>
    <row r="6" spans="1:19" s="16" customFormat="1" ht="28.5">
      <c r="A6" s="202" t="s">
        <v>34</v>
      </c>
      <c r="B6" s="203" t="s">
        <v>46</v>
      </c>
      <c r="C6" s="204" t="s">
        <v>47</v>
      </c>
      <c r="D6" s="204" t="s">
        <v>1</v>
      </c>
      <c r="E6" s="204" t="s">
        <v>48</v>
      </c>
      <c r="F6" s="204" t="s">
        <v>49</v>
      </c>
      <c r="G6" s="204" t="s">
        <v>50</v>
      </c>
      <c r="H6" s="197" t="s">
        <v>1057</v>
      </c>
      <c r="I6" s="17" t="s">
        <v>7</v>
      </c>
      <c r="J6" s="17" t="s">
        <v>2</v>
      </c>
      <c r="K6" s="17" t="s">
        <v>15</v>
      </c>
      <c r="L6" s="18" t="s">
        <v>4</v>
      </c>
      <c r="M6" s="18" t="s">
        <v>3</v>
      </c>
      <c r="N6" s="18" t="s">
        <v>0</v>
      </c>
      <c r="O6" s="18" t="s">
        <v>8</v>
      </c>
      <c r="P6" s="19" t="s">
        <v>10</v>
      </c>
      <c r="Q6" s="19" t="s">
        <v>11</v>
      </c>
      <c r="R6" s="19" t="s">
        <v>13</v>
      </c>
      <c r="S6" s="1042" t="s">
        <v>12</v>
      </c>
    </row>
    <row r="7" spans="1:19" s="16" customFormat="1" ht="23.25" customHeight="1">
      <c r="A7" s="271"/>
      <c r="B7" s="271"/>
      <c r="C7" s="272"/>
      <c r="D7" s="272"/>
      <c r="E7" s="272"/>
      <c r="F7" s="272"/>
      <c r="G7" s="272"/>
      <c r="H7" s="272"/>
      <c r="I7" s="273"/>
      <c r="J7" s="273"/>
      <c r="K7" s="273"/>
      <c r="L7" s="274"/>
      <c r="M7" s="274"/>
      <c r="N7" s="274"/>
      <c r="O7" s="274"/>
      <c r="P7" s="275"/>
      <c r="Q7" s="275"/>
      <c r="R7" s="275"/>
      <c r="S7" s="1043"/>
    </row>
    <row r="8" spans="1:19" s="4" customFormat="1" ht="25.5" customHeight="1">
      <c r="A8" s="267" t="s">
        <v>98</v>
      </c>
      <c r="B8" s="267" t="s">
        <v>99</v>
      </c>
      <c r="C8" s="267" t="s">
        <v>100</v>
      </c>
      <c r="D8" s="267" t="s">
        <v>101</v>
      </c>
      <c r="E8" s="267" t="s">
        <v>102</v>
      </c>
      <c r="F8" s="267" t="s">
        <v>103</v>
      </c>
      <c r="G8" s="267" t="s">
        <v>104</v>
      </c>
      <c r="H8" s="267" t="s">
        <v>105</v>
      </c>
      <c r="I8" s="266"/>
      <c r="J8" s="266"/>
      <c r="K8" s="268"/>
      <c r="L8" s="269"/>
      <c r="M8" s="269"/>
      <c r="N8" s="269"/>
      <c r="O8" s="269"/>
      <c r="P8" s="269"/>
      <c r="Q8" s="269"/>
      <c r="R8" s="269"/>
      <c r="S8" s="270"/>
    </row>
    <row r="9" spans="1:19" s="38" customFormat="1" ht="62.25" customHeight="1">
      <c r="A9" s="152" t="s">
        <v>106</v>
      </c>
      <c r="B9" s="152" t="s">
        <v>1198</v>
      </c>
      <c r="C9" s="11" t="s">
        <v>1199</v>
      </c>
      <c r="D9" s="11" t="s">
        <v>1200</v>
      </c>
      <c r="E9" s="11" t="s">
        <v>87</v>
      </c>
      <c r="F9" s="11" t="s">
        <v>97</v>
      </c>
      <c r="G9" s="11" t="s">
        <v>730</v>
      </c>
      <c r="H9" s="11" t="s">
        <v>730</v>
      </c>
      <c r="I9" s="12">
        <v>32546</v>
      </c>
      <c r="J9" s="12" t="s">
        <v>1201</v>
      </c>
      <c r="K9" s="12">
        <v>1</v>
      </c>
      <c r="L9" s="13" t="s">
        <v>24</v>
      </c>
      <c r="M9" s="13" t="s">
        <v>24</v>
      </c>
      <c r="N9" s="13" t="s">
        <v>24</v>
      </c>
      <c r="O9" s="13" t="s">
        <v>24</v>
      </c>
      <c r="P9" s="13" t="s">
        <v>24</v>
      </c>
      <c r="Q9" s="13" t="s">
        <v>24</v>
      </c>
      <c r="R9" s="13" t="s">
        <v>24</v>
      </c>
      <c r="S9" s="13" t="s">
        <v>24</v>
      </c>
    </row>
    <row r="10" spans="1:19" s="38" customFormat="1" ht="38.25" customHeight="1" thickBot="1">
      <c r="A10" s="122"/>
      <c r="B10" s="152"/>
      <c r="C10" s="11"/>
      <c r="D10" s="11"/>
      <c r="E10" s="11"/>
      <c r="F10" s="11"/>
      <c r="G10" s="11"/>
      <c r="H10" s="11"/>
      <c r="I10" s="12"/>
      <c r="J10" s="12"/>
      <c r="K10" s="12"/>
      <c r="L10" s="13"/>
      <c r="M10" s="13"/>
      <c r="N10" s="13"/>
      <c r="O10" s="31"/>
      <c r="P10" s="12"/>
      <c r="Q10" s="12"/>
      <c r="R10" s="12"/>
      <c r="S10" s="12"/>
    </row>
    <row r="11" spans="1:19" s="50" customFormat="1" ht="30" customHeight="1">
      <c r="A11" s="1078" t="s">
        <v>5</v>
      </c>
      <c r="B11" s="1072"/>
      <c r="C11" s="1079"/>
      <c r="D11" s="1079"/>
      <c r="E11" s="1079"/>
      <c r="F11" s="1079"/>
      <c r="G11" s="1079"/>
      <c r="H11" s="1079"/>
      <c r="I11" s="1079"/>
      <c r="J11" s="1079"/>
      <c r="K11" s="47">
        <f>SUM(K9:K10)</f>
        <v>1</v>
      </c>
      <c r="L11" s="48">
        <f>SUM(L9:L10)</f>
        <v>0</v>
      </c>
      <c r="M11" s="48">
        <f>SUM(M9:M10)</f>
        <v>0</v>
      </c>
      <c r="N11" s="48">
        <f>SUM(N9:N10)</f>
        <v>0</v>
      </c>
      <c r="O11" s="49" t="e">
        <f>N11/M11*100%</f>
        <v>#DIV/0!</v>
      </c>
      <c r="P11" s="47">
        <f>SUM(P9:P10)</f>
        <v>0</v>
      </c>
      <c r="Q11" s="47">
        <f>SUM(Q9:Q10)</f>
        <v>0</v>
      </c>
      <c r="R11" s="47">
        <f>SUM(R9:R10)</f>
        <v>0</v>
      </c>
      <c r="S11" s="47">
        <f>SUM(S9:S10)</f>
        <v>0</v>
      </c>
    </row>
    <row r="12" spans="1:19" s="50" customFormat="1" ht="30" customHeight="1" thickBot="1">
      <c r="A12" s="1080"/>
      <c r="B12" s="1081"/>
      <c r="C12" s="1082"/>
      <c r="D12" s="1082"/>
      <c r="E12" s="1082"/>
      <c r="F12" s="1082"/>
      <c r="G12" s="1082"/>
      <c r="H12" s="1082"/>
      <c r="I12" s="1082"/>
      <c r="J12" s="1082"/>
      <c r="K12" s="1082"/>
      <c r="L12" s="51" t="s">
        <v>38</v>
      </c>
      <c r="M12" s="51"/>
      <c r="N12" s="45" t="s">
        <v>21</v>
      </c>
      <c r="O12" s="41" t="e">
        <f>N11/M11*100%</f>
        <v>#DIV/0!</v>
      </c>
      <c r="P12" s="52"/>
      <c r="Q12" s="52">
        <f>Q11/K11*100</f>
        <v>0</v>
      </c>
      <c r="R12" s="41">
        <f>R11/K11*100%</f>
        <v>0</v>
      </c>
      <c r="S12" s="41">
        <f>S11/K11*100%</f>
        <v>0</v>
      </c>
    </row>
    <row r="13" spans="1:19" s="50" customFormat="1" ht="30" customHeight="1">
      <c r="A13" s="1083" t="s">
        <v>23</v>
      </c>
      <c r="B13" s="1084"/>
      <c r="C13" s="1085"/>
      <c r="D13" s="1085"/>
      <c r="E13" s="1085"/>
      <c r="F13" s="1085"/>
      <c r="G13" s="1085"/>
      <c r="H13" s="1085"/>
      <c r="I13" s="1085"/>
      <c r="J13" s="1085"/>
      <c r="K13" s="1085"/>
      <c r="L13" s="1073">
        <f>N11</f>
        <v>0</v>
      </c>
      <c r="M13" s="1074"/>
      <c r="N13" s="53"/>
      <c r="O13" s="54"/>
      <c r="P13" s="54"/>
      <c r="Q13" s="54"/>
      <c r="R13" s="54"/>
      <c r="S13" s="54"/>
    </row>
    <row r="14" spans="1:19" s="50" customFormat="1" ht="30" customHeight="1" thickBot="1">
      <c r="A14" s="1075" t="s">
        <v>22</v>
      </c>
      <c r="B14" s="1076"/>
      <c r="C14" s="1077"/>
      <c r="D14" s="1077"/>
      <c r="E14" s="1077"/>
      <c r="F14" s="1077"/>
      <c r="G14" s="1077"/>
      <c r="H14" s="1077"/>
      <c r="I14" s="1077"/>
      <c r="J14" s="1077"/>
      <c r="K14" s="1077"/>
      <c r="L14" s="1070" t="e">
        <f>O11</f>
        <v>#DIV/0!</v>
      </c>
      <c r="M14" s="1071"/>
      <c r="N14" s="53"/>
      <c r="O14" s="54"/>
      <c r="P14" s="54"/>
      <c r="Q14" s="54"/>
      <c r="R14" s="54"/>
      <c r="S14" s="54"/>
    </row>
    <row r="16" spans="1:6" ht="30" customHeight="1">
      <c r="A16" s="233" t="s">
        <v>88</v>
      </c>
      <c r="B16" s="83"/>
      <c r="C16" s="36"/>
      <c r="D16" s="36"/>
      <c r="E16" s="6"/>
      <c r="F16" s="6"/>
    </row>
    <row r="17" spans="1:6" ht="30" customHeight="1">
      <c r="A17" s="233" t="s">
        <v>89</v>
      </c>
      <c r="B17" s="83"/>
      <c r="C17" s="36"/>
      <c r="D17" s="36"/>
      <c r="E17" s="6"/>
      <c r="F17" s="1"/>
    </row>
    <row r="18" spans="1:6" ht="30" customHeight="1">
      <c r="A18" s="233" t="s">
        <v>90</v>
      </c>
      <c r="B18" s="83"/>
      <c r="C18" s="36"/>
      <c r="D18" s="36"/>
      <c r="E18" s="8"/>
      <c r="F18" s="8"/>
    </row>
    <row r="19" spans="1:6" ht="30" customHeight="1">
      <c r="A19" s="233" t="s">
        <v>91</v>
      </c>
      <c r="B19" s="83"/>
      <c r="C19" s="36"/>
      <c r="D19" s="36"/>
      <c r="E19" s="8"/>
      <c r="F19" s="8"/>
    </row>
    <row r="20" spans="1:6" ht="30" customHeight="1">
      <c r="A20" s="233" t="s">
        <v>92</v>
      </c>
      <c r="B20" s="83"/>
      <c r="C20" s="36"/>
      <c r="D20" s="36"/>
      <c r="E20" s="8"/>
      <c r="F20" s="8"/>
    </row>
    <row r="21" spans="1:6" ht="30" customHeight="1">
      <c r="A21" s="233" t="s">
        <v>93</v>
      </c>
      <c r="B21" s="83"/>
      <c r="C21" s="36"/>
      <c r="D21" s="36"/>
      <c r="E21" s="1"/>
      <c r="F21" s="9"/>
    </row>
    <row r="22" spans="1:6" ht="30" customHeight="1">
      <c r="A22" s="233" t="s">
        <v>94</v>
      </c>
      <c r="B22" s="83"/>
      <c r="C22" s="36"/>
      <c r="D22" s="36"/>
      <c r="E22" s="1"/>
      <c r="F22" s="1"/>
    </row>
    <row r="23" spans="1:6" ht="30" customHeight="1">
      <c r="A23" s="233" t="s">
        <v>95</v>
      </c>
      <c r="B23" s="83"/>
      <c r="C23" s="36"/>
      <c r="D23" s="36"/>
      <c r="E23" s="1"/>
      <c r="F23" s="1"/>
    </row>
    <row r="24" spans="1:6" ht="30" customHeight="1">
      <c r="A24" s="233"/>
      <c r="B24" s="83"/>
      <c r="C24" s="36"/>
      <c r="D24" s="36"/>
      <c r="E24" s="1"/>
      <c r="F24" s="1"/>
    </row>
    <row r="25" spans="1:6" ht="30" customHeight="1">
      <c r="A25" s="234" t="s">
        <v>96</v>
      </c>
      <c r="B25" s="83"/>
      <c r="C25" s="36"/>
      <c r="D25" s="36"/>
      <c r="E25" s="1"/>
      <c r="F25" s="1"/>
    </row>
  </sheetData>
  <sheetProtection/>
  <mergeCells count="10">
    <mergeCell ref="A14:K14"/>
    <mergeCell ref="L14:M14"/>
    <mergeCell ref="A1:S1"/>
    <mergeCell ref="A2:S2"/>
    <mergeCell ref="A3:S3"/>
    <mergeCell ref="A4:S4"/>
    <mergeCell ref="A11:J11"/>
    <mergeCell ref="A12:K12"/>
    <mergeCell ref="A13:K13"/>
    <mergeCell ref="L13:M13"/>
  </mergeCells>
  <printOptions horizontalCentered="1"/>
  <pageMargins left="0.3937007874015748" right="0.3937007874015748" top="2.1653543307086616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zoomScaleSheetLayoutView="70" zoomScalePageLayoutView="0" workbookViewId="0" topLeftCell="I1">
      <selection activeCell="P18" sqref="P18"/>
    </sheetView>
  </sheetViews>
  <sheetFormatPr defaultColWidth="9.140625" defaultRowHeight="30" customHeight="1"/>
  <cols>
    <col min="1" max="1" width="16.8515625" style="35" bestFit="1" customWidth="1"/>
    <col min="2" max="2" width="18.8515625" style="35" bestFit="1" customWidth="1"/>
    <col min="3" max="3" width="21.28125" style="55" bestFit="1" customWidth="1"/>
    <col min="4" max="4" width="67.140625" style="55" bestFit="1" customWidth="1"/>
    <col min="5" max="5" width="24.28125" style="55" bestFit="1" customWidth="1"/>
    <col min="6" max="6" width="21.140625" style="55" bestFit="1" customWidth="1"/>
    <col min="7" max="7" width="12.00390625" style="55" bestFit="1" customWidth="1"/>
    <col min="8" max="8" width="44.00390625" style="55" bestFit="1" customWidth="1"/>
    <col min="9" max="9" width="13.28125" style="55" bestFit="1" customWidth="1"/>
    <col min="10" max="10" width="15.421875" style="55" bestFit="1" customWidth="1"/>
    <col min="11" max="11" width="24.00390625" style="55" bestFit="1" customWidth="1"/>
    <col min="12" max="12" width="18.57421875" style="35" bestFit="1" customWidth="1"/>
    <col min="13" max="13" width="18.28125" style="35" bestFit="1" customWidth="1"/>
    <col min="14" max="14" width="24.421875" style="35" customWidth="1"/>
    <col min="15" max="15" width="21.57421875" style="35" customWidth="1"/>
    <col min="16" max="16" width="11.57421875" style="35" customWidth="1"/>
    <col min="17" max="17" width="14.8515625" style="35" customWidth="1"/>
    <col min="18" max="18" width="19.421875" style="35" customWidth="1"/>
    <col min="19" max="19" width="18.57421875" style="35" bestFit="1" customWidth="1"/>
    <col min="20" max="16384" width="9.140625" style="35" customWidth="1"/>
  </cols>
  <sheetData>
    <row r="1" spans="1:19" ht="30" customHeight="1">
      <c r="A1" s="1052" t="s">
        <v>18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</row>
    <row r="2" spans="1:19" ht="30" customHeight="1">
      <c r="A2" s="1052" t="s">
        <v>19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</row>
    <row r="3" spans="1:19" ht="30" customHeight="1">
      <c r="A3" s="1052" t="s">
        <v>107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</row>
    <row r="4" spans="1:19" ht="30" customHeight="1">
      <c r="A4" s="1052" t="s">
        <v>28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</row>
    <row r="5" ht="30" customHeight="1" thickBot="1"/>
    <row r="6" spans="1:19" ht="57">
      <c r="A6" s="202" t="s">
        <v>34</v>
      </c>
      <c r="B6" s="203" t="s">
        <v>46</v>
      </c>
      <c r="C6" s="204" t="s">
        <v>47</v>
      </c>
      <c r="D6" s="204" t="s">
        <v>1</v>
      </c>
      <c r="E6" s="204" t="s">
        <v>48</v>
      </c>
      <c r="F6" s="204" t="s">
        <v>49</v>
      </c>
      <c r="G6" s="204" t="s">
        <v>50</v>
      </c>
      <c r="H6" s="197" t="s">
        <v>1057</v>
      </c>
      <c r="I6" s="17" t="s">
        <v>7</v>
      </c>
      <c r="J6" s="17" t="s">
        <v>2</v>
      </c>
      <c r="K6" s="17" t="s">
        <v>17</v>
      </c>
      <c r="L6" s="18" t="s">
        <v>20</v>
      </c>
      <c r="M6" s="18" t="s">
        <v>6</v>
      </c>
      <c r="N6" s="18" t="s">
        <v>0</v>
      </c>
      <c r="O6" s="18" t="s">
        <v>16</v>
      </c>
      <c r="P6" s="18" t="s">
        <v>10</v>
      </c>
      <c r="Q6" s="18" t="s">
        <v>11</v>
      </c>
      <c r="R6" s="18" t="s">
        <v>13</v>
      </c>
      <c r="S6" s="56" t="s">
        <v>12</v>
      </c>
    </row>
    <row r="7" spans="1:19" s="4" customFormat="1" ht="25.5" customHeight="1">
      <c r="A7" s="267" t="s">
        <v>98</v>
      </c>
      <c r="B7" s="267" t="s">
        <v>99</v>
      </c>
      <c r="C7" s="267" t="s">
        <v>100</v>
      </c>
      <c r="D7" s="267" t="s">
        <v>101</v>
      </c>
      <c r="E7" s="267" t="s">
        <v>102</v>
      </c>
      <c r="F7" s="267" t="s">
        <v>103</v>
      </c>
      <c r="G7" s="267" t="s">
        <v>104</v>
      </c>
      <c r="H7" s="267" t="s">
        <v>105</v>
      </c>
      <c r="I7" s="266"/>
      <c r="J7" s="266"/>
      <c r="K7" s="268"/>
      <c r="L7" s="269"/>
      <c r="M7" s="269"/>
      <c r="N7" s="269"/>
      <c r="O7" s="269"/>
      <c r="P7" s="269"/>
      <c r="Q7" s="269"/>
      <c r="R7" s="269"/>
      <c r="S7" s="270"/>
    </row>
    <row r="8" spans="1:19" s="16" customFormat="1" ht="30" customHeight="1">
      <c r="A8" s="26" t="s">
        <v>106</v>
      </c>
      <c r="B8" s="201" t="s">
        <v>276</v>
      </c>
      <c r="C8" s="11" t="s">
        <v>277</v>
      </c>
      <c r="D8" s="113" t="s">
        <v>278</v>
      </c>
      <c r="E8" s="28" t="s">
        <v>279</v>
      </c>
      <c r="F8" s="113" t="s">
        <v>58</v>
      </c>
      <c r="G8" s="113" t="s">
        <v>54</v>
      </c>
      <c r="H8" s="29" t="s">
        <v>280</v>
      </c>
      <c r="I8" s="28">
        <v>32286</v>
      </c>
      <c r="J8" s="28" t="s">
        <v>368</v>
      </c>
      <c r="K8" s="28">
        <v>39</v>
      </c>
      <c r="L8" s="72">
        <v>30000</v>
      </c>
      <c r="M8" s="73">
        <v>152882.99</v>
      </c>
      <c r="N8" s="71">
        <f>M8-L8</f>
        <v>122882.98999999999</v>
      </c>
      <c r="O8" s="14">
        <f>N8/M8</f>
        <v>0.8037714987128391</v>
      </c>
      <c r="P8" s="28">
        <v>11</v>
      </c>
      <c r="Q8" s="28">
        <v>0</v>
      </c>
      <c r="R8" s="28">
        <v>0</v>
      </c>
      <c r="S8" s="32">
        <v>0</v>
      </c>
    </row>
    <row r="9" spans="1:19" s="16" customFormat="1" ht="30" customHeight="1">
      <c r="A9" s="26" t="s">
        <v>108</v>
      </c>
      <c r="B9" s="201" t="s">
        <v>364</v>
      </c>
      <c r="C9" s="11" t="s">
        <v>365</v>
      </c>
      <c r="D9" s="113" t="s">
        <v>366</v>
      </c>
      <c r="E9" s="28" t="s">
        <v>279</v>
      </c>
      <c r="F9" s="113" t="s">
        <v>58</v>
      </c>
      <c r="G9" s="113" t="s">
        <v>54</v>
      </c>
      <c r="H9" s="29" t="s">
        <v>222</v>
      </c>
      <c r="I9" s="28">
        <v>32234</v>
      </c>
      <c r="J9" s="28" t="s">
        <v>368</v>
      </c>
      <c r="K9" s="28">
        <v>1</v>
      </c>
      <c r="L9" s="72" t="s">
        <v>24</v>
      </c>
      <c r="M9" s="72">
        <v>31020.48</v>
      </c>
      <c r="N9" s="72" t="s">
        <v>24</v>
      </c>
      <c r="O9" s="72" t="s">
        <v>24</v>
      </c>
      <c r="P9" s="72" t="s">
        <v>24</v>
      </c>
      <c r="Q9" s="28">
        <v>0</v>
      </c>
      <c r="R9" s="28">
        <v>0</v>
      </c>
      <c r="S9" s="32">
        <v>0</v>
      </c>
    </row>
    <row r="10" spans="1:19" s="70" customFormat="1" ht="42" customHeight="1">
      <c r="A10" s="40" t="s">
        <v>117</v>
      </c>
      <c r="B10" s="193" t="s">
        <v>367</v>
      </c>
      <c r="C10" s="11" t="s">
        <v>365</v>
      </c>
      <c r="D10" s="113" t="s">
        <v>366</v>
      </c>
      <c r="E10" s="28" t="s">
        <v>279</v>
      </c>
      <c r="F10" s="113" t="s">
        <v>58</v>
      </c>
      <c r="G10" s="113" t="s">
        <v>54</v>
      </c>
      <c r="H10" s="29" t="s">
        <v>222</v>
      </c>
      <c r="I10" s="28">
        <v>32234</v>
      </c>
      <c r="J10" s="28" t="s">
        <v>368</v>
      </c>
      <c r="K10" s="28">
        <v>1</v>
      </c>
      <c r="L10" s="72" t="s">
        <v>24</v>
      </c>
      <c r="M10" s="72">
        <v>31020.48</v>
      </c>
      <c r="N10" s="72" t="s">
        <v>24</v>
      </c>
      <c r="O10" s="72" t="s">
        <v>24</v>
      </c>
      <c r="P10" s="72" t="s">
        <v>24</v>
      </c>
      <c r="Q10" s="28">
        <v>0</v>
      </c>
      <c r="R10" s="28">
        <v>0</v>
      </c>
      <c r="S10" s="32">
        <v>0</v>
      </c>
    </row>
    <row r="11" spans="1:19" s="70" customFormat="1" ht="42" customHeight="1">
      <c r="A11" s="183" t="s">
        <v>112</v>
      </c>
      <c r="B11" s="205" t="s">
        <v>353</v>
      </c>
      <c r="C11" s="184" t="s">
        <v>388</v>
      </c>
      <c r="D11" s="190" t="s">
        <v>389</v>
      </c>
      <c r="E11" s="28" t="s">
        <v>279</v>
      </c>
      <c r="F11" s="190" t="s">
        <v>58</v>
      </c>
      <c r="G11" s="190" t="s">
        <v>54</v>
      </c>
      <c r="H11" s="186" t="s">
        <v>280</v>
      </c>
      <c r="I11" s="182">
        <v>32501</v>
      </c>
      <c r="J11" s="28" t="s">
        <v>368</v>
      </c>
      <c r="K11" s="182">
        <v>18</v>
      </c>
      <c r="L11" s="71">
        <v>20500</v>
      </c>
      <c r="M11" s="187">
        <v>62046.6</v>
      </c>
      <c r="N11" s="71">
        <f>M11-L11</f>
        <v>41546.6</v>
      </c>
      <c r="O11" s="14">
        <f>N11/M11</f>
        <v>0.6696031692308684</v>
      </c>
      <c r="P11" s="182">
        <v>11</v>
      </c>
      <c r="Q11" s="182">
        <v>0</v>
      </c>
      <c r="R11" s="182">
        <v>0</v>
      </c>
      <c r="S11" s="189">
        <v>0</v>
      </c>
    </row>
    <row r="12" spans="1:19" s="70" customFormat="1" ht="42" customHeight="1">
      <c r="A12" s="183" t="s">
        <v>122</v>
      </c>
      <c r="B12" s="205" t="s">
        <v>1191</v>
      </c>
      <c r="C12" s="184" t="s">
        <v>1192</v>
      </c>
      <c r="D12" s="190" t="s">
        <v>1193</v>
      </c>
      <c r="E12" s="28" t="s">
        <v>279</v>
      </c>
      <c r="F12" s="190" t="s">
        <v>58</v>
      </c>
      <c r="G12" s="190" t="s">
        <v>54</v>
      </c>
      <c r="H12" s="186" t="s">
        <v>280</v>
      </c>
      <c r="I12" s="182">
        <v>32929</v>
      </c>
      <c r="J12" s="28" t="s">
        <v>368</v>
      </c>
      <c r="K12" s="182">
        <v>55</v>
      </c>
      <c r="L12" s="920">
        <v>99000</v>
      </c>
      <c r="M12" s="920">
        <v>228903.13</v>
      </c>
      <c r="N12" s="71">
        <f>M12-L12</f>
        <v>129903.13</v>
      </c>
      <c r="O12" s="14">
        <f>N12/M12</f>
        <v>0.5675026374693959</v>
      </c>
      <c r="P12" s="182">
        <v>27</v>
      </c>
      <c r="Q12" s="182">
        <v>0</v>
      </c>
      <c r="R12" s="182">
        <v>0</v>
      </c>
      <c r="S12" s="189">
        <v>0</v>
      </c>
    </row>
    <row r="13" spans="1:19" s="70" customFormat="1" ht="42" customHeight="1">
      <c r="A13" s="183" t="s">
        <v>127</v>
      </c>
      <c r="B13" s="205" t="s">
        <v>1194</v>
      </c>
      <c r="C13" s="184" t="s">
        <v>1195</v>
      </c>
      <c r="D13" s="190" t="s">
        <v>1196</v>
      </c>
      <c r="E13" s="28" t="s">
        <v>279</v>
      </c>
      <c r="F13" s="190" t="s">
        <v>58</v>
      </c>
      <c r="G13" s="190" t="s">
        <v>730</v>
      </c>
      <c r="H13" s="186" t="s">
        <v>1197</v>
      </c>
      <c r="I13" s="182">
        <v>32914</v>
      </c>
      <c r="J13" s="28" t="s">
        <v>368</v>
      </c>
      <c r="K13" s="182">
        <v>3</v>
      </c>
      <c r="L13" s="920" t="s">
        <v>24</v>
      </c>
      <c r="M13" s="920" t="s">
        <v>24</v>
      </c>
      <c r="N13" s="920" t="s">
        <v>24</v>
      </c>
      <c r="O13" s="920" t="s">
        <v>24</v>
      </c>
      <c r="P13" s="920" t="s">
        <v>24</v>
      </c>
      <c r="Q13" s="920" t="s">
        <v>24</v>
      </c>
      <c r="R13" s="920" t="s">
        <v>24</v>
      </c>
      <c r="S13" s="1041" t="s">
        <v>24</v>
      </c>
    </row>
    <row r="14" spans="1:19" s="70" customFormat="1" ht="42" customHeight="1">
      <c r="A14" s="183" t="s">
        <v>128</v>
      </c>
      <c r="B14" s="205" t="s">
        <v>1085</v>
      </c>
      <c r="C14" s="184" t="s">
        <v>1086</v>
      </c>
      <c r="D14" s="190" t="s">
        <v>1087</v>
      </c>
      <c r="E14" s="28" t="s">
        <v>279</v>
      </c>
      <c r="F14" s="190" t="s">
        <v>58</v>
      </c>
      <c r="G14" s="190" t="s">
        <v>54</v>
      </c>
      <c r="H14" s="29" t="s">
        <v>1088</v>
      </c>
      <c r="I14" s="182" t="s">
        <v>43</v>
      </c>
      <c r="J14" s="28" t="s">
        <v>45</v>
      </c>
      <c r="K14" s="185">
        <v>1</v>
      </c>
      <c r="L14" s="187" t="s">
        <v>1089</v>
      </c>
      <c r="M14" s="188" t="s">
        <v>1089</v>
      </c>
      <c r="N14" s="71" t="s">
        <v>1089</v>
      </c>
      <c r="O14" s="14" t="s">
        <v>1089</v>
      </c>
      <c r="P14" s="182">
        <v>21</v>
      </c>
      <c r="Q14" s="182">
        <v>0</v>
      </c>
      <c r="R14" s="182">
        <v>0</v>
      </c>
      <c r="S14" s="189">
        <v>1</v>
      </c>
    </row>
    <row r="15" spans="1:19" s="70" customFormat="1" ht="42" customHeight="1">
      <c r="A15" s="152" t="s">
        <v>138</v>
      </c>
      <c r="B15" s="152" t="s">
        <v>1180</v>
      </c>
      <c r="C15" s="152" t="s">
        <v>365</v>
      </c>
      <c r="D15" s="636" t="s">
        <v>1181</v>
      </c>
      <c r="E15" s="28" t="s">
        <v>279</v>
      </c>
      <c r="F15" s="190" t="s">
        <v>58</v>
      </c>
      <c r="G15" s="190" t="s">
        <v>54</v>
      </c>
      <c r="H15" s="636" t="s">
        <v>1182</v>
      </c>
      <c r="I15" s="281">
        <v>32622</v>
      </c>
      <c r="J15" s="281" t="s">
        <v>368</v>
      </c>
      <c r="K15" s="185">
        <v>1</v>
      </c>
      <c r="L15" s="187">
        <v>45574.72</v>
      </c>
      <c r="M15" s="188">
        <v>49520.76</v>
      </c>
      <c r="N15" s="71">
        <f>M15-L15</f>
        <v>3946.040000000001</v>
      </c>
      <c r="O15" s="14">
        <f>N15/M15</f>
        <v>0.07968456057621089</v>
      </c>
      <c r="P15" s="182">
        <v>13</v>
      </c>
      <c r="Q15" s="182">
        <v>0</v>
      </c>
      <c r="R15" s="182">
        <v>0</v>
      </c>
      <c r="S15" s="189">
        <v>1</v>
      </c>
    </row>
    <row r="16" spans="1:19" s="89" customFormat="1" ht="32.25" customHeight="1" thickBot="1">
      <c r="A16" s="1046"/>
      <c r="B16" s="1047"/>
      <c r="C16" s="1048"/>
      <c r="D16" s="1049"/>
      <c r="E16" s="1044"/>
      <c r="F16" s="1045"/>
      <c r="G16" s="1045"/>
      <c r="H16" s="1049"/>
      <c r="I16" s="1050"/>
      <c r="J16" s="1050"/>
      <c r="K16" s="251">
        <v>114</v>
      </c>
      <c r="L16" s="99"/>
      <c r="M16" s="102"/>
      <c r="N16" s="100"/>
      <c r="O16" s="101"/>
      <c r="P16" s="98"/>
      <c r="Q16" s="98"/>
      <c r="R16" s="98"/>
      <c r="S16" s="103"/>
    </row>
    <row r="17" spans="1:19" s="43" customFormat="1" ht="30" customHeight="1" thickBot="1">
      <c r="A17" s="1064" t="s">
        <v>5</v>
      </c>
      <c r="B17" s="1065"/>
      <c r="C17" s="1066"/>
      <c r="D17" s="1066"/>
      <c r="E17" s="1066"/>
      <c r="F17" s="1066"/>
      <c r="G17" s="1066"/>
      <c r="H17" s="1066"/>
      <c r="I17" s="1066"/>
      <c r="J17" s="1066"/>
      <c r="K17" s="64">
        <v>4</v>
      </c>
      <c r="L17" s="246">
        <f>(L8+L11+L12+L15)</f>
        <v>195074.72</v>
      </c>
      <c r="M17" s="246">
        <f>(M8+M11+M12+M15)</f>
        <v>493353.48</v>
      </c>
      <c r="N17" s="247">
        <f>M17-L17</f>
        <v>298278.76</v>
      </c>
      <c r="O17" s="248">
        <f>N17/M17*100%</f>
        <v>0.6045944177793172</v>
      </c>
      <c r="P17" s="47">
        <f>SUM(P8:P16)</f>
        <v>83</v>
      </c>
      <c r="Q17" s="47">
        <f>SUM(Q8:Q15)</f>
        <v>0</v>
      </c>
      <c r="R17" s="47">
        <f>SUM(R8:R8)</f>
        <v>0</v>
      </c>
      <c r="S17" s="249">
        <f>SUM(S8:S8)</f>
        <v>0</v>
      </c>
    </row>
    <row r="18" spans="1:19" s="43" customFormat="1" ht="30" customHeight="1" thickBot="1">
      <c r="A18" s="1089" t="s">
        <v>23</v>
      </c>
      <c r="B18" s="1090"/>
      <c r="C18" s="1090"/>
      <c r="D18" s="1090"/>
      <c r="E18" s="1090"/>
      <c r="F18" s="1090"/>
      <c r="G18" s="1090"/>
      <c r="H18" s="1090"/>
      <c r="I18" s="1090"/>
      <c r="J18" s="1090"/>
      <c r="K18" s="1091"/>
      <c r="L18" s="1062">
        <f>M17-L17</f>
        <v>298278.76</v>
      </c>
      <c r="M18" s="1063"/>
      <c r="N18" s="79"/>
      <c r="O18" s="235" t="s">
        <v>21</v>
      </c>
      <c r="P18" s="76">
        <f>P17/K17</f>
        <v>20.75</v>
      </c>
      <c r="Q18" s="77">
        <f>Q17/6*100%</f>
        <v>0</v>
      </c>
      <c r="R18" s="77">
        <v>0</v>
      </c>
      <c r="S18" s="78">
        <v>0.17</v>
      </c>
    </row>
    <row r="19" spans="1:17" s="43" customFormat="1" ht="30" customHeight="1" thickBot="1">
      <c r="A19" s="1059" t="s">
        <v>22</v>
      </c>
      <c r="B19" s="1060"/>
      <c r="C19" s="1060"/>
      <c r="D19" s="1060"/>
      <c r="E19" s="1060"/>
      <c r="F19" s="1060"/>
      <c r="G19" s="1060"/>
      <c r="H19" s="1060"/>
      <c r="I19" s="1060"/>
      <c r="J19" s="1060"/>
      <c r="K19" s="1088"/>
      <c r="L19" s="1086">
        <f>O17</f>
        <v>0.6045944177793172</v>
      </c>
      <c r="M19" s="1087"/>
      <c r="N19" s="59"/>
      <c r="O19" s="61"/>
      <c r="P19" s="60"/>
      <c r="Q19" s="80"/>
    </row>
    <row r="20" spans="1:19" ht="30" customHeight="1">
      <c r="A20" s="16"/>
      <c r="B20" s="16"/>
      <c r="C20" s="4"/>
      <c r="D20" s="4"/>
      <c r="E20" s="4"/>
      <c r="F20" s="4"/>
      <c r="G20" s="4"/>
      <c r="H20" s="4"/>
      <c r="I20" s="2"/>
      <c r="J20" s="2"/>
      <c r="K20" s="4"/>
      <c r="L20" s="16"/>
      <c r="M20" s="16"/>
      <c r="N20" s="16"/>
      <c r="O20" s="16"/>
      <c r="P20" s="16"/>
      <c r="Q20" s="16"/>
      <c r="R20" s="16"/>
      <c r="S20" s="16"/>
    </row>
    <row r="21" spans="1:14" ht="30" customHeight="1">
      <c r="A21" s="233" t="s">
        <v>88</v>
      </c>
      <c r="B21" s="83"/>
      <c r="C21" s="36"/>
      <c r="D21" s="36"/>
      <c r="E21" s="6"/>
      <c r="F21" s="6"/>
      <c r="L21" s="81"/>
      <c r="M21" s="81"/>
      <c r="N21" s="82"/>
    </row>
    <row r="22" spans="1:14" ht="30" customHeight="1">
      <c r="A22" s="233" t="s">
        <v>89</v>
      </c>
      <c r="B22" s="83"/>
      <c r="C22" s="36"/>
      <c r="D22" s="36"/>
      <c r="E22" s="6"/>
      <c r="F22" s="1"/>
      <c r="L22" s="83"/>
      <c r="M22" s="83"/>
      <c r="N22" s="84"/>
    </row>
    <row r="23" spans="1:6" ht="30" customHeight="1">
      <c r="A23" s="233" t="s">
        <v>90</v>
      </c>
      <c r="B23" s="83"/>
      <c r="C23" s="36"/>
      <c r="D23" s="36"/>
      <c r="E23" s="8"/>
      <c r="F23" s="8"/>
    </row>
    <row r="24" spans="1:6" ht="30" customHeight="1">
      <c r="A24" s="233" t="s">
        <v>91</v>
      </c>
      <c r="B24" s="83"/>
      <c r="C24" s="36"/>
      <c r="D24" s="36"/>
      <c r="E24" s="8"/>
      <c r="F24" s="8"/>
    </row>
    <row r="25" spans="1:6" ht="30" customHeight="1">
      <c r="A25" s="233" t="s">
        <v>92</v>
      </c>
      <c r="B25" s="83"/>
      <c r="C25" s="36"/>
      <c r="D25" s="36"/>
      <c r="E25" s="8"/>
      <c r="F25" s="8"/>
    </row>
    <row r="26" spans="1:6" ht="30" customHeight="1">
      <c r="A26" s="233" t="s">
        <v>93</v>
      </c>
      <c r="B26" s="83"/>
      <c r="C26" s="36"/>
      <c r="D26" s="36"/>
      <c r="E26" s="1"/>
      <c r="F26" s="9"/>
    </row>
    <row r="27" spans="1:6" ht="30" customHeight="1">
      <c r="A27" s="233" t="s">
        <v>94</v>
      </c>
      <c r="B27" s="83"/>
      <c r="C27" s="36"/>
      <c r="D27" s="36"/>
      <c r="E27" s="1"/>
      <c r="F27" s="1"/>
    </row>
    <row r="28" spans="1:6" ht="30" customHeight="1">
      <c r="A28" s="233" t="s">
        <v>95</v>
      </c>
      <c r="B28" s="83"/>
      <c r="C28" s="36"/>
      <c r="D28" s="36"/>
      <c r="E28" s="1"/>
      <c r="F28" s="1"/>
    </row>
    <row r="29" spans="1:6" ht="30" customHeight="1">
      <c r="A29" s="233"/>
      <c r="B29" s="83"/>
      <c r="C29" s="36"/>
      <c r="D29" s="36"/>
      <c r="E29" s="1"/>
      <c r="F29" s="1"/>
    </row>
    <row r="30" spans="1:6" ht="30" customHeight="1">
      <c r="A30" s="234" t="s">
        <v>96</v>
      </c>
      <c r="B30" s="83"/>
      <c r="C30" s="36"/>
      <c r="D30" s="36"/>
      <c r="E30" s="1"/>
      <c r="F30" s="1"/>
    </row>
  </sheetData>
  <sheetProtection/>
  <mergeCells count="9">
    <mergeCell ref="L19:M19"/>
    <mergeCell ref="A19:K19"/>
    <mergeCell ref="A17:J17"/>
    <mergeCell ref="L18:M18"/>
    <mergeCell ref="A1:S1"/>
    <mergeCell ref="A2:S2"/>
    <mergeCell ref="A3:S3"/>
    <mergeCell ref="A4:S4"/>
    <mergeCell ref="A18:K18"/>
  </mergeCells>
  <printOptions horizontalCentered="1"/>
  <pageMargins left="0.5905511811023623" right="0.5905511811023623" top="1.5748031496062993" bottom="0.3937007874015748" header="0.5118110236220472" footer="0.5118110236220472"/>
  <pageSetup fitToHeight="3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5"/>
  <sheetViews>
    <sheetView showGridLines="0" zoomScale="75" zoomScaleNormal="75" zoomScalePageLayoutView="50" workbookViewId="0" topLeftCell="M1">
      <selection activeCell="V196" sqref="V196"/>
    </sheetView>
  </sheetViews>
  <sheetFormatPr defaultColWidth="14.8515625" defaultRowHeight="30" customHeight="1"/>
  <cols>
    <col min="1" max="1" width="16.7109375" style="128" customWidth="1"/>
    <col min="2" max="2" width="15.421875" style="128" bestFit="1" customWidth="1"/>
    <col min="3" max="3" width="17.421875" style="107" bestFit="1" customWidth="1"/>
    <col min="4" max="4" width="77.8515625" style="107" bestFit="1" customWidth="1"/>
    <col min="5" max="5" width="18.421875" style="107" customWidth="1"/>
    <col min="6" max="6" width="13.00390625" style="107" bestFit="1" customWidth="1"/>
    <col min="7" max="7" width="14.421875" style="107" customWidth="1"/>
    <col min="8" max="8" width="83.28125" style="107" bestFit="1" customWidth="1"/>
    <col min="9" max="9" width="14.8515625" style="107" bestFit="1" customWidth="1"/>
    <col min="10" max="10" width="19.140625" style="107" customWidth="1"/>
    <col min="11" max="11" width="12.7109375" style="107" customWidth="1"/>
    <col min="12" max="12" width="18.140625" style="128" customWidth="1"/>
    <col min="13" max="14" width="21.8515625" style="129" bestFit="1" customWidth="1"/>
    <col min="15" max="15" width="24.7109375" style="107" bestFit="1" customWidth="1"/>
    <col min="16" max="16" width="16.28125" style="107" customWidth="1"/>
    <col min="17" max="17" width="12.00390625" style="107" customWidth="1"/>
    <col min="18" max="18" width="11.8515625" style="107" customWidth="1"/>
    <col min="19" max="19" width="12.140625" style="107" bestFit="1" customWidth="1"/>
    <col min="20" max="20" width="19.140625" style="107" customWidth="1"/>
    <col min="21" max="21" width="20.8515625" style="107" customWidth="1"/>
    <col min="22" max="22" width="16.7109375" style="107" customWidth="1"/>
    <col min="23" max="23" width="23.00390625" style="107" bestFit="1" customWidth="1"/>
    <col min="24" max="24" width="15.8515625" style="128" bestFit="1" customWidth="1"/>
    <col min="25" max="16384" width="14.8515625" style="127" customWidth="1"/>
  </cols>
  <sheetData>
    <row r="1" spans="1:24" ht="30" customHeight="1">
      <c r="A1" s="1053" t="s">
        <v>18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  <c r="U1" s="1053"/>
      <c r="V1" s="1053"/>
      <c r="W1" s="1053"/>
      <c r="X1" s="1053"/>
    </row>
    <row r="2" spans="1:24" ht="30" customHeight="1">
      <c r="A2" s="1053" t="s">
        <v>19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  <c r="X2" s="1053"/>
    </row>
    <row r="3" spans="1:24" ht="30" customHeight="1">
      <c r="A3" s="1053" t="s">
        <v>1205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</row>
    <row r="4" spans="1:24" ht="30" customHeight="1">
      <c r="A4" s="1053" t="s">
        <v>28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  <c r="P4" s="1053"/>
      <c r="Q4" s="1053"/>
      <c r="R4" s="1053"/>
      <c r="S4" s="1053"/>
      <c r="T4" s="1053"/>
      <c r="U4" s="1053"/>
      <c r="V4" s="1053"/>
      <c r="W4" s="1053"/>
      <c r="X4" s="1053"/>
    </row>
    <row r="5" spans="3:11" ht="30" customHeight="1" thickBot="1">
      <c r="C5" s="128"/>
      <c r="D5" s="128"/>
      <c r="E5" s="128"/>
      <c r="F5" s="128"/>
      <c r="G5" s="128"/>
      <c r="H5" s="128"/>
      <c r="I5" s="128"/>
      <c r="J5" s="128"/>
      <c r="K5" s="128"/>
    </row>
    <row r="6" spans="1:24" ht="60">
      <c r="A6" s="206" t="s">
        <v>34</v>
      </c>
      <c r="B6" s="207" t="s">
        <v>46</v>
      </c>
      <c r="C6" s="208" t="s">
        <v>47</v>
      </c>
      <c r="D6" s="208" t="s">
        <v>1</v>
      </c>
      <c r="E6" s="208" t="s">
        <v>48</v>
      </c>
      <c r="F6" s="208" t="s">
        <v>49</v>
      </c>
      <c r="G6" s="208" t="s">
        <v>50</v>
      </c>
      <c r="H6" s="197" t="s">
        <v>1057</v>
      </c>
      <c r="I6" s="116" t="s">
        <v>7</v>
      </c>
      <c r="J6" s="116" t="s">
        <v>2</v>
      </c>
      <c r="K6" s="136" t="s">
        <v>39</v>
      </c>
      <c r="L6" s="117" t="s">
        <v>656</v>
      </c>
      <c r="M6" s="118" t="s">
        <v>20</v>
      </c>
      <c r="N6" s="118" t="s">
        <v>6</v>
      </c>
      <c r="O6" s="117" t="s">
        <v>0</v>
      </c>
      <c r="P6" s="117" t="s">
        <v>16</v>
      </c>
      <c r="Q6" s="117" t="s">
        <v>402</v>
      </c>
      <c r="R6" s="117" t="s">
        <v>11</v>
      </c>
      <c r="S6" s="117" t="s">
        <v>13</v>
      </c>
      <c r="T6" s="283" t="s">
        <v>12</v>
      </c>
      <c r="U6" s="283" t="s">
        <v>26</v>
      </c>
      <c r="V6" s="283" t="s">
        <v>27</v>
      </c>
      <c r="W6" s="283" t="s">
        <v>25</v>
      </c>
      <c r="X6" s="283" t="s">
        <v>37</v>
      </c>
    </row>
    <row r="7" spans="1:24" s="4" customFormat="1" ht="25.5" customHeight="1">
      <c r="A7" s="267" t="s">
        <v>98</v>
      </c>
      <c r="B7" s="267" t="s">
        <v>99</v>
      </c>
      <c r="C7" s="267" t="s">
        <v>100</v>
      </c>
      <c r="D7" s="267" t="s">
        <v>101</v>
      </c>
      <c r="E7" s="267" t="s">
        <v>102</v>
      </c>
      <c r="F7" s="267" t="s">
        <v>103</v>
      </c>
      <c r="G7" s="267" t="s">
        <v>104</v>
      </c>
      <c r="H7" s="267" t="s">
        <v>105</v>
      </c>
      <c r="I7" s="266"/>
      <c r="J7" s="266"/>
      <c r="K7" s="268"/>
      <c r="L7" s="269"/>
      <c r="M7" s="269"/>
      <c r="N7" s="269"/>
      <c r="O7" s="269"/>
      <c r="P7" s="269"/>
      <c r="Q7" s="269"/>
      <c r="R7" s="269"/>
      <c r="S7" s="270"/>
      <c r="T7" s="28"/>
      <c r="U7" s="28"/>
      <c r="V7" s="28"/>
      <c r="W7" s="28"/>
      <c r="X7" s="28"/>
    </row>
    <row r="8" spans="1:24" s="4" customFormat="1" ht="33.75" customHeight="1">
      <c r="A8" s="386" t="s">
        <v>471</v>
      </c>
      <c r="B8" s="392">
        <v>42318</v>
      </c>
      <c r="C8" s="386" t="s">
        <v>472</v>
      </c>
      <c r="D8" s="391" t="s">
        <v>473</v>
      </c>
      <c r="E8" s="209" t="s">
        <v>267</v>
      </c>
      <c r="F8" s="209" t="s">
        <v>53</v>
      </c>
      <c r="G8" s="386" t="s">
        <v>54</v>
      </c>
      <c r="H8" s="391" t="s">
        <v>474</v>
      </c>
      <c r="I8" s="281">
        <v>31658</v>
      </c>
      <c r="J8" s="281" t="s">
        <v>142</v>
      </c>
      <c r="K8" s="387" t="s">
        <v>43</v>
      </c>
      <c r="L8" s="381" t="s">
        <v>475</v>
      </c>
      <c r="M8" s="381" t="s">
        <v>475</v>
      </c>
      <c r="N8" s="388" t="s">
        <v>475</v>
      </c>
      <c r="O8" s="381" t="s">
        <v>475</v>
      </c>
      <c r="P8" s="381" t="s">
        <v>475</v>
      </c>
      <c r="Q8" s="389" t="s">
        <v>475</v>
      </c>
      <c r="R8" s="381" t="s">
        <v>475</v>
      </c>
      <c r="S8" s="390" t="s">
        <v>475</v>
      </c>
      <c r="T8" s="28" t="s">
        <v>475</v>
      </c>
      <c r="U8" s="28" t="s">
        <v>475</v>
      </c>
      <c r="V8" s="28" t="s">
        <v>475</v>
      </c>
      <c r="W8" s="28" t="s">
        <v>475</v>
      </c>
      <c r="X8" s="28" t="s">
        <v>475</v>
      </c>
    </row>
    <row r="9" spans="1:24" ht="30" customHeight="1">
      <c r="A9" s="152" t="s">
        <v>106</v>
      </c>
      <c r="B9" s="152" t="s">
        <v>129</v>
      </c>
      <c r="C9" s="281" t="s">
        <v>130</v>
      </c>
      <c r="D9" s="151" t="s">
        <v>217</v>
      </c>
      <c r="E9" s="209" t="s">
        <v>55</v>
      </c>
      <c r="F9" s="209" t="s">
        <v>53</v>
      </c>
      <c r="G9" s="209" t="s">
        <v>54</v>
      </c>
      <c r="H9" s="154" t="s">
        <v>131</v>
      </c>
      <c r="I9" s="153">
        <v>31847</v>
      </c>
      <c r="J9" s="281" t="s">
        <v>132</v>
      </c>
      <c r="K9" s="281" t="s">
        <v>42</v>
      </c>
      <c r="L9" s="141">
        <v>4</v>
      </c>
      <c r="M9" s="381" t="s">
        <v>475</v>
      </c>
      <c r="N9" s="174">
        <v>77660</v>
      </c>
      <c r="O9" s="381" t="s">
        <v>475</v>
      </c>
      <c r="P9" s="381" t="s">
        <v>475</v>
      </c>
      <c r="Q9" s="381" t="s">
        <v>475</v>
      </c>
      <c r="R9" s="381" t="s">
        <v>475</v>
      </c>
      <c r="S9" s="381" t="s">
        <v>475</v>
      </c>
      <c r="T9" s="381" t="s">
        <v>475</v>
      </c>
      <c r="U9" s="381" t="s">
        <v>475</v>
      </c>
      <c r="V9" s="381" t="s">
        <v>475</v>
      </c>
      <c r="W9" s="381" t="s">
        <v>475</v>
      </c>
      <c r="X9" s="381" t="s">
        <v>475</v>
      </c>
    </row>
    <row r="10" spans="1:24" ht="30" customHeight="1">
      <c r="A10" s="148" t="s">
        <v>108</v>
      </c>
      <c r="B10" s="178" t="s">
        <v>133</v>
      </c>
      <c r="C10" s="281" t="s">
        <v>134</v>
      </c>
      <c r="D10" s="108" t="s">
        <v>135</v>
      </c>
      <c r="E10" s="209" t="s">
        <v>55</v>
      </c>
      <c r="F10" s="209" t="s">
        <v>53</v>
      </c>
      <c r="G10" s="209" t="s">
        <v>54</v>
      </c>
      <c r="H10" s="154" t="s">
        <v>150</v>
      </c>
      <c r="I10" s="153">
        <v>31956</v>
      </c>
      <c r="J10" s="281" t="s">
        <v>136</v>
      </c>
      <c r="K10" s="281" t="s">
        <v>42</v>
      </c>
      <c r="L10" s="141">
        <v>1</v>
      </c>
      <c r="M10" s="109">
        <v>24900</v>
      </c>
      <c r="N10" s="119">
        <v>26652</v>
      </c>
      <c r="O10" s="104">
        <f aca="true" t="shared" si="0" ref="O10:O19">N10-M10</f>
        <v>1752</v>
      </c>
      <c r="P10" s="265">
        <f aca="true" t="shared" si="1" ref="P10:P19">O10/N10</f>
        <v>0.06573615488518686</v>
      </c>
      <c r="Q10" s="175" t="s">
        <v>151</v>
      </c>
      <c r="R10" s="149">
        <v>0</v>
      </c>
      <c r="S10" s="150">
        <v>0</v>
      </c>
      <c r="T10" s="149">
        <v>0</v>
      </c>
      <c r="U10" s="112">
        <v>26400</v>
      </c>
      <c r="V10" s="68">
        <f aca="true" t="shared" si="2" ref="V10:V19">(U10-M10)/U10*100%</f>
        <v>0.056818181818181816</v>
      </c>
      <c r="W10" s="119">
        <v>14016</v>
      </c>
      <c r="X10" s="121">
        <v>42422</v>
      </c>
    </row>
    <row r="11" spans="1:24" ht="30" customHeight="1">
      <c r="A11" s="152" t="s">
        <v>117</v>
      </c>
      <c r="B11" s="152" t="s">
        <v>162</v>
      </c>
      <c r="C11" s="281" t="s">
        <v>163</v>
      </c>
      <c r="D11" s="151" t="s">
        <v>166</v>
      </c>
      <c r="E11" s="209" t="s">
        <v>55</v>
      </c>
      <c r="F11" s="209" t="s">
        <v>53</v>
      </c>
      <c r="G11" s="209" t="s">
        <v>54</v>
      </c>
      <c r="H11" s="154" t="s">
        <v>172</v>
      </c>
      <c r="I11" s="153">
        <v>31880</v>
      </c>
      <c r="J11" s="281" t="s">
        <v>167</v>
      </c>
      <c r="K11" s="281" t="s">
        <v>42</v>
      </c>
      <c r="L11" s="141">
        <v>1</v>
      </c>
      <c r="M11" s="109">
        <v>4308</v>
      </c>
      <c r="N11" s="174">
        <v>8626.8</v>
      </c>
      <c r="O11" s="104">
        <f t="shared" si="0"/>
        <v>4318.799999999999</v>
      </c>
      <c r="P11" s="265">
        <f t="shared" si="1"/>
        <v>0.5006259563221588</v>
      </c>
      <c r="Q11" s="175" t="s">
        <v>173</v>
      </c>
      <c r="R11" s="149">
        <v>0</v>
      </c>
      <c r="S11" s="150">
        <v>0</v>
      </c>
      <c r="T11" s="149">
        <v>0</v>
      </c>
      <c r="U11" s="112">
        <v>8400</v>
      </c>
      <c r="V11" s="68">
        <f t="shared" si="2"/>
        <v>0.48714285714285716</v>
      </c>
      <c r="W11" s="112">
        <v>6060</v>
      </c>
      <c r="X11" s="121">
        <v>42431</v>
      </c>
    </row>
    <row r="12" spans="1:24" ht="30" customHeight="1">
      <c r="A12" s="152" t="s">
        <v>112</v>
      </c>
      <c r="B12" s="152" t="s">
        <v>162</v>
      </c>
      <c r="C12" s="281" t="s">
        <v>164</v>
      </c>
      <c r="D12" s="151" t="s">
        <v>165</v>
      </c>
      <c r="E12" s="209" t="s">
        <v>55</v>
      </c>
      <c r="F12" s="209" t="s">
        <v>53</v>
      </c>
      <c r="G12" s="209" t="s">
        <v>54</v>
      </c>
      <c r="H12" s="154" t="s">
        <v>168</v>
      </c>
      <c r="I12" s="153">
        <v>32032</v>
      </c>
      <c r="J12" s="281" t="s">
        <v>41</v>
      </c>
      <c r="K12" s="281" t="s">
        <v>42</v>
      </c>
      <c r="L12" s="141">
        <v>1</v>
      </c>
      <c r="M12" s="109">
        <v>15000</v>
      </c>
      <c r="N12" s="174">
        <v>23057</v>
      </c>
      <c r="O12" s="104">
        <f t="shared" si="0"/>
        <v>8057</v>
      </c>
      <c r="P12" s="265">
        <f t="shared" si="1"/>
        <v>0.34943834844082056</v>
      </c>
      <c r="Q12" s="177">
        <v>14</v>
      </c>
      <c r="R12" s="149">
        <v>0</v>
      </c>
      <c r="S12" s="150">
        <v>0</v>
      </c>
      <c r="T12" s="149">
        <v>0</v>
      </c>
      <c r="U12" s="112">
        <v>15000</v>
      </c>
      <c r="V12" s="68">
        <f t="shared" si="2"/>
        <v>0</v>
      </c>
      <c r="W12" s="112">
        <v>16855</v>
      </c>
      <c r="X12" s="121">
        <v>42429</v>
      </c>
    </row>
    <row r="13" spans="1:24" ht="30" customHeight="1">
      <c r="A13" s="152" t="s">
        <v>122</v>
      </c>
      <c r="B13" s="152" t="s">
        <v>175</v>
      </c>
      <c r="C13" s="281" t="s">
        <v>178</v>
      </c>
      <c r="D13" s="151" t="s">
        <v>179</v>
      </c>
      <c r="E13" s="209" t="s">
        <v>55</v>
      </c>
      <c r="F13" s="209" t="s">
        <v>53</v>
      </c>
      <c r="G13" s="209" t="s">
        <v>54</v>
      </c>
      <c r="H13" s="154" t="s">
        <v>180</v>
      </c>
      <c r="I13" s="153">
        <v>31954</v>
      </c>
      <c r="J13" s="281" t="s">
        <v>181</v>
      </c>
      <c r="K13" s="281" t="s">
        <v>42</v>
      </c>
      <c r="L13" s="141">
        <v>1</v>
      </c>
      <c r="M13" s="109">
        <v>47625</v>
      </c>
      <c r="N13" s="174">
        <v>75000</v>
      </c>
      <c r="O13" s="104">
        <f t="shared" si="0"/>
        <v>27375</v>
      </c>
      <c r="P13" s="265">
        <f t="shared" si="1"/>
        <v>0.365</v>
      </c>
      <c r="Q13" s="175" t="s">
        <v>173</v>
      </c>
      <c r="R13" s="149">
        <v>0</v>
      </c>
      <c r="S13" s="150">
        <v>0</v>
      </c>
      <c r="T13" s="149">
        <v>0</v>
      </c>
      <c r="U13" s="112">
        <v>60000</v>
      </c>
      <c r="V13" s="68">
        <f t="shared" si="2"/>
        <v>0.20625</v>
      </c>
      <c r="W13" s="112">
        <v>75000</v>
      </c>
      <c r="X13" s="121">
        <v>42440</v>
      </c>
    </row>
    <row r="14" spans="1:24" ht="30" customHeight="1">
      <c r="A14" s="152" t="s">
        <v>127</v>
      </c>
      <c r="B14" s="152" t="s">
        <v>216</v>
      </c>
      <c r="C14" s="281" t="s">
        <v>218</v>
      </c>
      <c r="D14" s="151" t="s">
        <v>217</v>
      </c>
      <c r="E14" s="209" t="s">
        <v>55</v>
      </c>
      <c r="F14" s="209" t="s">
        <v>53</v>
      </c>
      <c r="G14" s="209" t="s">
        <v>54</v>
      </c>
      <c r="H14" s="154" t="s">
        <v>257</v>
      </c>
      <c r="I14" s="153">
        <v>31847</v>
      </c>
      <c r="J14" s="281" t="s">
        <v>132</v>
      </c>
      <c r="K14" s="281" t="s">
        <v>43</v>
      </c>
      <c r="L14" s="141">
        <v>1</v>
      </c>
      <c r="M14" s="109">
        <v>8600</v>
      </c>
      <c r="N14" s="174">
        <v>227404.29</v>
      </c>
      <c r="O14" s="104">
        <f t="shared" si="0"/>
        <v>218804.29</v>
      </c>
      <c r="P14" s="265">
        <f t="shared" si="1"/>
        <v>0.9621818919950894</v>
      </c>
      <c r="Q14" s="175" t="s">
        <v>258</v>
      </c>
      <c r="R14" s="149">
        <v>0</v>
      </c>
      <c r="S14" s="150">
        <v>0</v>
      </c>
      <c r="T14" s="149">
        <v>0</v>
      </c>
      <c r="U14" s="112">
        <v>79600</v>
      </c>
      <c r="V14" s="68">
        <f t="shared" si="2"/>
        <v>0.8919597989949749</v>
      </c>
      <c r="W14" s="112">
        <v>75650</v>
      </c>
      <c r="X14" s="121">
        <v>42460</v>
      </c>
    </row>
    <row r="15" spans="1:24" ht="30" customHeight="1">
      <c r="A15" s="1113" t="s">
        <v>128</v>
      </c>
      <c r="B15" s="1113" t="s">
        <v>196</v>
      </c>
      <c r="C15" s="1092" t="s">
        <v>197</v>
      </c>
      <c r="D15" s="1116" t="s">
        <v>198</v>
      </c>
      <c r="E15" s="1100" t="s">
        <v>55</v>
      </c>
      <c r="F15" s="1100" t="s">
        <v>53</v>
      </c>
      <c r="G15" s="1100" t="s">
        <v>54</v>
      </c>
      <c r="H15" s="154" t="s">
        <v>201</v>
      </c>
      <c r="I15" s="1092">
        <v>32046</v>
      </c>
      <c r="J15" s="1092" t="s">
        <v>199</v>
      </c>
      <c r="K15" s="1092" t="s">
        <v>42</v>
      </c>
      <c r="L15" s="141" t="s">
        <v>200</v>
      </c>
      <c r="M15" s="109">
        <v>28895</v>
      </c>
      <c r="N15" s="174">
        <v>35526.5</v>
      </c>
      <c r="O15" s="104">
        <f t="shared" si="0"/>
        <v>6631.5</v>
      </c>
      <c r="P15" s="265">
        <f t="shared" si="1"/>
        <v>0.18666347655975118</v>
      </c>
      <c r="Q15" s="1110" t="s">
        <v>203</v>
      </c>
      <c r="R15" s="1105">
        <v>0</v>
      </c>
      <c r="S15" s="1102">
        <v>0</v>
      </c>
      <c r="T15" s="1105">
        <v>0</v>
      </c>
      <c r="U15" s="112">
        <v>40209.2</v>
      </c>
      <c r="V15" s="68">
        <f t="shared" si="2"/>
        <v>0.2813833650010445</v>
      </c>
      <c r="W15" s="112">
        <v>29296.5</v>
      </c>
      <c r="X15" s="1119">
        <v>42446</v>
      </c>
    </row>
    <row r="16" spans="1:24" ht="30" customHeight="1">
      <c r="A16" s="1115"/>
      <c r="B16" s="1115"/>
      <c r="C16" s="1109"/>
      <c r="D16" s="1118"/>
      <c r="E16" s="1108"/>
      <c r="F16" s="1108"/>
      <c r="G16" s="1108"/>
      <c r="H16" s="154" t="s">
        <v>202</v>
      </c>
      <c r="I16" s="1109"/>
      <c r="J16" s="1109"/>
      <c r="K16" s="1109"/>
      <c r="L16" s="141">
        <v>8</v>
      </c>
      <c r="M16" s="109">
        <v>395</v>
      </c>
      <c r="N16" s="174">
        <v>665</v>
      </c>
      <c r="O16" s="104">
        <f t="shared" si="0"/>
        <v>270</v>
      </c>
      <c r="P16" s="265">
        <f t="shared" si="1"/>
        <v>0.40601503759398494</v>
      </c>
      <c r="Q16" s="1112"/>
      <c r="R16" s="1107"/>
      <c r="S16" s="1104"/>
      <c r="T16" s="1107"/>
      <c r="U16" s="112">
        <v>400</v>
      </c>
      <c r="V16" s="68">
        <f t="shared" si="2"/>
        <v>0.0125</v>
      </c>
      <c r="W16" s="112">
        <v>250</v>
      </c>
      <c r="X16" s="1120"/>
    </row>
    <row r="17" spans="1:24" ht="30" customHeight="1">
      <c r="A17" s="152" t="s">
        <v>138</v>
      </c>
      <c r="B17" s="152" t="s">
        <v>196</v>
      </c>
      <c r="C17" s="281" t="s">
        <v>204</v>
      </c>
      <c r="D17" s="151" t="s">
        <v>205</v>
      </c>
      <c r="E17" s="209" t="s">
        <v>55</v>
      </c>
      <c r="F17" s="209" t="s">
        <v>53</v>
      </c>
      <c r="G17" s="209" t="s">
        <v>54</v>
      </c>
      <c r="H17" s="154" t="s">
        <v>206</v>
      </c>
      <c r="I17" s="123">
        <v>32079</v>
      </c>
      <c r="J17" s="281" t="s">
        <v>199</v>
      </c>
      <c r="K17" s="281" t="s">
        <v>42</v>
      </c>
      <c r="L17" s="126">
        <v>4</v>
      </c>
      <c r="M17" s="109">
        <v>14912</v>
      </c>
      <c r="N17" s="174">
        <v>21335.28</v>
      </c>
      <c r="O17" s="104">
        <f t="shared" si="0"/>
        <v>6423.279999999999</v>
      </c>
      <c r="P17" s="176">
        <f t="shared" si="1"/>
        <v>0.30106377793026384</v>
      </c>
      <c r="Q17" s="175" t="s">
        <v>203</v>
      </c>
      <c r="R17" s="124">
        <v>0</v>
      </c>
      <c r="S17" s="125">
        <v>0</v>
      </c>
      <c r="T17" s="124">
        <v>0</v>
      </c>
      <c r="U17" s="112">
        <v>19364</v>
      </c>
      <c r="V17" s="68">
        <f t="shared" si="2"/>
        <v>0.2299111753769882</v>
      </c>
      <c r="W17" s="112">
        <v>18279.44</v>
      </c>
      <c r="X17" s="121">
        <v>42446</v>
      </c>
    </row>
    <row r="18" spans="1:24" ht="30" customHeight="1">
      <c r="A18" s="152" t="s">
        <v>143</v>
      </c>
      <c r="B18" s="152" t="s">
        <v>219</v>
      </c>
      <c r="C18" s="281" t="s">
        <v>253</v>
      </c>
      <c r="D18" s="151" t="s">
        <v>254</v>
      </c>
      <c r="E18" s="209" t="s">
        <v>55</v>
      </c>
      <c r="F18" s="209" t="s">
        <v>53</v>
      </c>
      <c r="G18" s="209" t="s">
        <v>54</v>
      </c>
      <c r="H18" s="154" t="s">
        <v>255</v>
      </c>
      <c r="I18" s="137">
        <v>31996</v>
      </c>
      <c r="J18" s="281" t="s">
        <v>136</v>
      </c>
      <c r="K18" s="281" t="s">
        <v>42</v>
      </c>
      <c r="L18" s="140">
        <v>1</v>
      </c>
      <c r="M18" s="109">
        <v>8000</v>
      </c>
      <c r="N18" s="174">
        <v>10884.58</v>
      </c>
      <c r="O18" s="104">
        <f t="shared" si="0"/>
        <v>2884.58</v>
      </c>
      <c r="P18" s="176">
        <f t="shared" si="1"/>
        <v>0.2650152784948983</v>
      </c>
      <c r="Q18" s="175" t="s">
        <v>256</v>
      </c>
      <c r="R18" s="138">
        <v>0</v>
      </c>
      <c r="S18" s="139">
        <v>0</v>
      </c>
      <c r="T18" s="138">
        <v>0</v>
      </c>
      <c r="U18" s="112">
        <v>12500</v>
      </c>
      <c r="V18" s="68">
        <f t="shared" si="2"/>
        <v>0.36</v>
      </c>
      <c r="W18" s="112">
        <v>7458.75</v>
      </c>
      <c r="X18" s="121">
        <v>42459</v>
      </c>
    </row>
    <row r="19" spans="1:24" ht="30" customHeight="1">
      <c r="A19" s="152" t="s">
        <v>144</v>
      </c>
      <c r="B19" s="152" t="s">
        <v>213</v>
      </c>
      <c r="C19" s="281" t="s">
        <v>260</v>
      </c>
      <c r="D19" s="151" t="s">
        <v>261</v>
      </c>
      <c r="E19" s="209" t="s">
        <v>55</v>
      </c>
      <c r="F19" s="209" t="s">
        <v>53</v>
      </c>
      <c r="G19" s="209" t="s">
        <v>54</v>
      </c>
      <c r="H19" s="154" t="s">
        <v>262</v>
      </c>
      <c r="I19" s="147">
        <v>31995</v>
      </c>
      <c r="J19" s="281" t="s">
        <v>136</v>
      </c>
      <c r="K19" s="281" t="s">
        <v>43</v>
      </c>
      <c r="L19" s="141">
        <v>1</v>
      </c>
      <c r="M19" s="109">
        <v>599280</v>
      </c>
      <c r="N19" s="174">
        <v>709368</v>
      </c>
      <c r="O19" s="104">
        <f t="shared" si="0"/>
        <v>110088</v>
      </c>
      <c r="P19" s="176">
        <f t="shared" si="1"/>
        <v>0.15519166356531447</v>
      </c>
      <c r="Q19" s="175" t="s">
        <v>263</v>
      </c>
      <c r="R19" s="145">
        <v>0</v>
      </c>
      <c r="S19" s="146">
        <v>0</v>
      </c>
      <c r="T19" s="145">
        <v>0</v>
      </c>
      <c r="U19" s="112">
        <v>739200</v>
      </c>
      <c r="V19" s="68">
        <f t="shared" si="2"/>
        <v>0.18928571428571428</v>
      </c>
      <c r="W19" s="112">
        <v>660000</v>
      </c>
      <c r="X19" s="121">
        <v>42464</v>
      </c>
    </row>
    <row r="20" spans="1:24" ht="30" customHeight="1">
      <c r="A20" s="152" t="s">
        <v>153</v>
      </c>
      <c r="B20" s="152" t="s">
        <v>236</v>
      </c>
      <c r="C20" s="281" t="s">
        <v>237</v>
      </c>
      <c r="D20" s="151" t="s">
        <v>238</v>
      </c>
      <c r="E20" s="209" t="s">
        <v>55</v>
      </c>
      <c r="F20" s="209" t="s">
        <v>53</v>
      </c>
      <c r="G20" s="209" t="s">
        <v>54</v>
      </c>
      <c r="H20" s="154" t="s">
        <v>239</v>
      </c>
      <c r="I20" s="147">
        <v>32070</v>
      </c>
      <c r="J20" s="281" t="s">
        <v>199</v>
      </c>
      <c r="K20" s="281" t="s">
        <v>42</v>
      </c>
      <c r="L20" s="141">
        <v>1</v>
      </c>
      <c r="M20" s="109">
        <v>3400</v>
      </c>
      <c r="N20" s="174">
        <v>4290</v>
      </c>
      <c r="O20" s="104">
        <f aca="true" t="shared" si="3" ref="O20:O84">N20-M20</f>
        <v>890</v>
      </c>
      <c r="P20" s="176">
        <f aca="true" t="shared" si="4" ref="P20:P58">O20/N20</f>
        <v>0.20745920745920746</v>
      </c>
      <c r="Q20" s="175" t="s">
        <v>240</v>
      </c>
      <c r="R20" s="145">
        <v>0</v>
      </c>
      <c r="S20" s="146">
        <v>0</v>
      </c>
      <c r="T20" s="145">
        <v>0</v>
      </c>
      <c r="U20" s="112">
        <v>6000</v>
      </c>
      <c r="V20" s="68">
        <f aca="true" t="shared" si="5" ref="V20:V84">(U20-M20)/U20*100%</f>
        <v>0.43333333333333335</v>
      </c>
      <c r="W20" s="112">
        <v>3620</v>
      </c>
      <c r="X20" s="121">
        <v>42451</v>
      </c>
    </row>
    <row r="21" spans="1:24" ht="30" customHeight="1">
      <c r="A21" s="152" t="s">
        <v>174</v>
      </c>
      <c r="B21" s="152" t="s">
        <v>264</v>
      </c>
      <c r="C21" s="281" t="s">
        <v>265</v>
      </c>
      <c r="D21" s="151" t="s">
        <v>266</v>
      </c>
      <c r="E21" s="209" t="s">
        <v>267</v>
      </c>
      <c r="F21" s="209" t="s">
        <v>53</v>
      </c>
      <c r="G21" s="209" t="s">
        <v>54</v>
      </c>
      <c r="H21" s="154" t="s">
        <v>268</v>
      </c>
      <c r="I21" s="147">
        <v>32045</v>
      </c>
      <c r="J21" s="281" t="s">
        <v>45</v>
      </c>
      <c r="K21" s="281" t="s">
        <v>42</v>
      </c>
      <c r="L21" s="141">
        <v>13</v>
      </c>
      <c r="M21" s="109">
        <v>19960</v>
      </c>
      <c r="N21" s="174">
        <v>20565.1</v>
      </c>
      <c r="O21" s="104">
        <f t="shared" si="3"/>
        <v>605.0999999999985</v>
      </c>
      <c r="P21" s="176">
        <f t="shared" si="4"/>
        <v>0.0294236351877695</v>
      </c>
      <c r="Q21" s="175" t="s">
        <v>256</v>
      </c>
      <c r="R21" s="145">
        <v>0</v>
      </c>
      <c r="S21" s="146">
        <v>0</v>
      </c>
      <c r="T21" s="145">
        <v>0</v>
      </c>
      <c r="U21" s="112">
        <v>25200</v>
      </c>
      <c r="V21" s="68">
        <f t="shared" si="5"/>
        <v>0.20793650793650795</v>
      </c>
      <c r="W21" s="112">
        <v>9550</v>
      </c>
      <c r="X21" s="121">
        <v>42465</v>
      </c>
    </row>
    <row r="22" spans="1:24" ht="30" customHeight="1">
      <c r="A22" s="152" t="s">
        <v>158</v>
      </c>
      <c r="B22" s="152" t="s">
        <v>216</v>
      </c>
      <c r="C22" s="281" t="s">
        <v>241</v>
      </c>
      <c r="D22" s="151" t="s">
        <v>242</v>
      </c>
      <c r="E22" s="209" t="s">
        <v>55</v>
      </c>
      <c r="F22" s="209" t="s">
        <v>53</v>
      </c>
      <c r="G22" s="209" t="s">
        <v>54</v>
      </c>
      <c r="H22" s="154" t="s">
        <v>243</v>
      </c>
      <c r="I22" s="147">
        <v>32160</v>
      </c>
      <c r="J22" s="281" t="s">
        <v>41</v>
      </c>
      <c r="K22" s="281" t="s">
        <v>42</v>
      </c>
      <c r="L22" s="141">
        <v>3</v>
      </c>
      <c r="M22" s="109">
        <v>8460</v>
      </c>
      <c r="N22" s="174">
        <v>30486.8</v>
      </c>
      <c r="O22" s="104">
        <f t="shared" si="3"/>
        <v>22026.8</v>
      </c>
      <c r="P22" s="176">
        <f t="shared" si="4"/>
        <v>0.7225028536940578</v>
      </c>
      <c r="Q22" s="175" t="s">
        <v>244</v>
      </c>
      <c r="R22" s="145">
        <v>0</v>
      </c>
      <c r="S22" s="146">
        <v>0</v>
      </c>
      <c r="T22" s="145">
        <v>0</v>
      </c>
      <c r="U22" s="112">
        <v>30420</v>
      </c>
      <c r="V22" s="68">
        <f t="shared" si="5"/>
        <v>0.7218934911242604</v>
      </c>
      <c r="W22" s="112">
        <v>17900</v>
      </c>
      <c r="X22" s="121">
        <v>42452</v>
      </c>
    </row>
    <row r="23" spans="1:24" ht="30" customHeight="1">
      <c r="A23" s="152" t="s">
        <v>182</v>
      </c>
      <c r="B23" s="152" t="s">
        <v>183</v>
      </c>
      <c r="C23" s="152" t="s">
        <v>245</v>
      </c>
      <c r="D23" s="151" t="s">
        <v>246</v>
      </c>
      <c r="E23" s="209" t="s">
        <v>247</v>
      </c>
      <c r="F23" s="209" t="s">
        <v>53</v>
      </c>
      <c r="G23" s="209" t="s">
        <v>54</v>
      </c>
      <c r="H23" s="280" t="s">
        <v>234</v>
      </c>
      <c r="I23" s="282">
        <v>32120</v>
      </c>
      <c r="J23" s="281" t="s">
        <v>142</v>
      </c>
      <c r="K23" s="281" t="s">
        <v>42</v>
      </c>
      <c r="L23" s="262">
        <v>2</v>
      </c>
      <c r="M23" s="253">
        <v>13800</v>
      </c>
      <c r="N23" s="254">
        <v>19203.3</v>
      </c>
      <c r="O23" s="104">
        <f t="shared" si="3"/>
        <v>5403.299999999999</v>
      </c>
      <c r="P23" s="176">
        <f t="shared" si="4"/>
        <v>0.2813735139272937</v>
      </c>
      <c r="Q23" s="259" t="s">
        <v>248</v>
      </c>
      <c r="R23" s="149">
        <v>0</v>
      </c>
      <c r="S23" s="150">
        <v>0</v>
      </c>
      <c r="T23" s="149">
        <v>0</v>
      </c>
      <c r="U23" s="263">
        <v>18150</v>
      </c>
      <c r="V23" s="68">
        <f t="shared" si="5"/>
        <v>0.2396694214876033</v>
      </c>
      <c r="W23" s="160">
        <v>11310</v>
      </c>
      <c r="X23" s="261">
        <v>42458</v>
      </c>
    </row>
    <row r="24" spans="1:24" ht="30" customHeight="1">
      <c r="A24" s="1113" t="s">
        <v>187</v>
      </c>
      <c r="B24" s="1113" t="s">
        <v>315</v>
      </c>
      <c r="C24" s="1113" t="s">
        <v>316</v>
      </c>
      <c r="D24" s="1116" t="s">
        <v>317</v>
      </c>
      <c r="E24" s="1100" t="s">
        <v>247</v>
      </c>
      <c r="F24" s="1100" t="s">
        <v>53</v>
      </c>
      <c r="G24" s="1100" t="s">
        <v>54</v>
      </c>
      <c r="H24" s="280" t="s">
        <v>318</v>
      </c>
      <c r="I24" s="1138">
        <v>32056</v>
      </c>
      <c r="J24" s="1092" t="s">
        <v>136</v>
      </c>
      <c r="K24" s="1092" t="s">
        <v>42</v>
      </c>
      <c r="L24" s="262" t="s">
        <v>319</v>
      </c>
      <c r="M24" s="253">
        <v>18098.4</v>
      </c>
      <c r="N24" s="254">
        <v>21654.1</v>
      </c>
      <c r="O24" s="104">
        <f t="shared" si="3"/>
        <v>3555.699999999997</v>
      </c>
      <c r="P24" s="176">
        <f t="shared" si="4"/>
        <v>0.1642044693614603</v>
      </c>
      <c r="Q24" s="1110" t="s">
        <v>324</v>
      </c>
      <c r="R24" s="1105">
        <v>0</v>
      </c>
      <c r="S24" s="1102">
        <v>0</v>
      </c>
      <c r="T24" s="1105">
        <v>0</v>
      </c>
      <c r="U24" s="263">
        <v>28320</v>
      </c>
      <c r="V24" s="68">
        <f t="shared" si="5"/>
        <v>0.36093220338983045</v>
      </c>
      <c r="W24" s="160">
        <v>12642.8</v>
      </c>
      <c r="X24" s="1119">
        <v>42480</v>
      </c>
    </row>
    <row r="25" spans="1:24" ht="30" customHeight="1">
      <c r="A25" s="1114"/>
      <c r="B25" s="1114"/>
      <c r="C25" s="1114"/>
      <c r="D25" s="1117"/>
      <c r="E25" s="1101"/>
      <c r="F25" s="1101"/>
      <c r="G25" s="1101"/>
      <c r="H25" s="280" t="s">
        <v>320</v>
      </c>
      <c r="I25" s="1139"/>
      <c r="J25" s="1093"/>
      <c r="K25" s="1093"/>
      <c r="L25" s="262">
        <v>3</v>
      </c>
      <c r="M25" s="253">
        <v>3280</v>
      </c>
      <c r="N25" s="254">
        <v>5371.4</v>
      </c>
      <c r="O25" s="104">
        <f t="shared" si="3"/>
        <v>2091.3999999999996</v>
      </c>
      <c r="P25" s="176">
        <f t="shared" si="4"/>
        <v>0.38935845403432995</v>
      </c>
      <c r="Q25" s="1111"/>
      <c r="R25" s="1106"/>
      <c r="S25" s="1103"/>
      <c r="T25" s="1106"/>
      <c r="U25" s="263">
        <v>6094</v>
      </c>
      <c r="V25" s="68">
        <f t="shared" si="5"/>
        <v>0.4617656711519527</v>
      </c>
      <c r="W25" s="160">
        <v>4061</v>
      </c>
      <c r="X25" s="1121"/>
    </row>
    <row r="26" spans="1:24" ht="30" customHeight="1">
      <c r="A26" s="1114"/>
      <c r="B26" s="1114"/>
      <c r="C26" s="1114"/>
      <c r="D26" s="1117"/>
      <c r="E26" s="1101"/>
      <c r="F26" s="1101"/>
      <c r="G26" s="1101"/>
      <c r="H26" s="280" t="s">
        <v>321</v>
      </c>
      <c r="I26" s="1139"/>
      <c r="J26" s="1093"/>
      <c r="K26" s="1093"/>
      <c r="L26" s="262">
        <v>10</v>
      </c>
      <c r="M26" s="253">
        <v>750</v>
      </c>
      <c r="N26" s="254">
        <v>1239.5</v>
      </c>
      <c r="O26" s="104">
        <f t="shared" si="3"/>
        <v>489.5</v>
      </c>
      <c r="P26" s="176">
        <f t="shared" si="4"/>
        <v>0.3949173053650666</v>
      </c>
      <c r="Q26" s="1111"/>
      <c r="R26" s="1106"/>
      <c r="S26" s="1103"/>
      <c r="T26" s="1106"/>
      <c r="U26" s="263">
        <v>995</v>
      </c>
      <c r="V26" s="68">
        <f t="shared" si="5"/>
        <v>0.24623115577889448</v>
      </c>
      <c r="W26" s="160">
        <v>1019</v>
      </c>
      <c r="X26" s="1121"/>
    </row>
    <row r="27" spans="1:24" ht="30" customHeight="1">
      <c r="A27" s="1114"/>
      <c r="B27" s="1114"/>
      <c r="C27" s="1114"/>
      <c r="D27" s="1117"/>
      <c r="E27" s="1101"/>
      <c r="F27" s="1101"/>
      <c r="G27" s="1101"/>
      <c r="H27" s="280" t="s">
        <v>295</v>
      </c>
      <c r="I27" s="1139"/>
      <c r="J27" s="1093"/>
      <c r="K27" s="1093"/>
      <c r="L27" s="262" t="s">
        <v>322</v>
      </c>
      <c r="M27" s="253">
        <v>5230</v>
      </c>
      <c r="N27" s="254">
        <v>6065</v>
      </c>
      <c r="O27" s="104">
        <f t="shared" si="3"/>
        <v>835</v>
      </c>
      <c r="P27" s="176">
        <f t="shared" si="4"/>
        <v>0.13767518549051938</v>
      </c>
      <c r="Q27" s="1111"/>
      <c r="R27" s="1106"/>
      <c r="S27" s="1103"/>
      <c r="T27" s="1106"/>
      <c r="U27" s="263">
        <v>6940</v>
      </c>
      <c r="V27" s="68">
        <f t="shared" si="5"/>
        <v>0.24639769452449567</v>
      </c>
      <c r="W27" s="160">
        <v>2709</v>
      </c>
      <c r="X27" s="1121"/>
    </row>
    <row r="28" spans="1:24" ht="30" customHeight="1">
      <c r="A28" s="1115"/>
      <c r="B28" s="1115"/>
      <c r="C28" s="1115"/>
      <c r="D28" s="1118"/>
      <c r="E28" s="1108"/>
      <c r="F28" s="1108"/>
      <c r="G28" s="1108"/>
      <c r="H28" s="280" t="s">
        <v>323</v>
      </c>
      <c r="I28" s="1140"/>
      <c r="J28" s="1109"/>
      <c r="K28" s="1109"/>
      <c r="L28" s="262">
        <v>7</v>
      </c>
      <c r="M28" s="253">
        <v>5200</v>
      </c>
      <c r="N28" s="254">
        <v>9847</v>
      </c>
      <c r="O28" s="104">
        <f t="shared" si="3"/>
        <v>4647</v>
      </c>
      <c r="P28" s="176">
        <f t="shared" si="4"/>
        <v>0.47192038184218543</v>
      </c>
      <c r="Q28" s="1112"/>
      <c r="R28" s="1107"/>
      <c r="S28" s="1104"/>
      <c r="T28" s="1107"/>
      <c r="U28" s="263">
        <v>8250</v>
      </c>
      <c r="V28" s="68">
        <f t="shared" si="5"/>
        <v>0.3696969696969697</v>
      </c>
      <c r="W28" s="160">
        <v>8486.5</v>
      </c>
      <c r="X28" s="1120"/>
    </row>
    <row r="29" spans="1:24" ht="30" customHeight="1">
      <c r="A29" s="1113" t="s">
        <v>207</v>
      </c>
      <c r="B29" s="1113" t="s">
        <v>191</v>
      </c>
      <c r="C29" s="1113" t="s">
        <v>293</v>
      </c>
      <c r="D29" s="1116" t="s">
        <v>294</v>
      </c>
      <c r="E29" s="1100" t="s">
        <v>267</v>
      </c>
      <c r="F29" s="1100" t="s">
        <v>53</v>
      </c>
      <c r="G29" s="1100" t="s">
        <v>54</v>
      </c>
      <c r="H29" s="280" t="s">
        <v>295</v>
      </c>
      <c r="I29" s="1138">
        <v>32054</v>
      </c>
      <c r="J29" s="1092" t="s">
        <v>136</v>
      </c>
      <c r="K29" s="1092" t="s">
        <v>42</v>
      </c>
      <c r="L29" s="262" t="s">
        <v>299</v>
      </c>
      <c r="M29" s="253">
        <v>5652.2</v>
      </c>
      <c r="N29" s="254">
        <v>7497.73</v>
      </c>
      <c r="O29" s="104">
        <f t="shared" si="3"/>
        <v>1845.5299999999997</v>
      </c>
      <c r="P29" s="176">
        <f t="shared" si="4"/>
        <v>0.2461451666037587</v>
      </c>
      <c r="Q29" s="1110" t="s">
        <v>302</v>
      </c>
      <c r="R29" s="1105">
        <v>0</v>
      </c>
      <c r="S29" s="1102">
        <v>0</v>
      </c>
      <c r="T29" s="1105">
        <v>1</v>
      </c>
      <c r="U29" s="263">
        <v>8101</v>
      </c>
      <c r="V29" s="68">
        <f t="shared" si="5"/>
        <v>0.3022836686828787</v>
      </c>
      <c r="W29" s="160">
        <v>5964.2</v>
      </c>
      <c r="X29" s="1119">
        <v>42478</v>
      </c>
    </row>
    <row r="30" spans="1:24" ht="30" customHeight="1">
      <c r="A30" s="1114"/>
      <c r="B30" s="1114"/>
      <c r="C30" s="1114"/>
      <c r="D30" s="1117"/>
      <c r="E30" s="1101"/>
      <c r="F30" s="1101"/>
      <c r="G30" s="1101"/>
      <c r="H30" s="280" t="s">
        <v>296</v>
      </c>
      <c r="I30" s="1139"/>
      <c r="J30" s="1093"/>
      <c r="K30" s="1093"/>
      <c r="L30" s="262" t="s">
        <v>300</v>
      </c>
      <c r="M30" s="253">
        <v>3608</v>
      </c>
      <c r="N30" s="254">
        <v>7874.19</v>
      </c>
      <c r="O30" s="104">
        <f t="shared" si="3"/>
        <v>4266.19</v>
      </c>
      <c r="P30" s="176">
        <f t="shared" si="4"/>
        <v>0.5417941400956796</v>
      </c>
      <c r="Q30" s="1111"/>
      <c r="R30" s="1106"/>
      <c r="S30" s="1103"/>
      <c r="T30" s="1106"/>
      <c r="U30" s="263">
        <v>5617.6</v>
      </c>
      <c r="V30" s="68">
        <f t="shared" si="5"/>
        <v>0.3577328396468243</v>
      </c>
      <c r="W30" s="160">
        <v>6211.2</v>
      </c>
      <c r="X30" s="1121"/>
    </row>
    <row r="31" spans="1:24" ht="30" customHeight="1">
      <c r="A31" s="1114"/>
      <c r="B31" s="1114"/>
      <c r="C31" s="1114"/>
      <c r="D31" s="1117"/>
      <c r="E31" s="1101"/>
      <c r="F31" s="1101"/>
      <c r="G31" s="1101"/>
      <c r="H31" s="280" t="s">
        <v>297</v>
      </c>
      <c r="I31" s="1139"/>
      <c r="J31" s="1093"/>
      <c r="K31" s="1093"/>
      <c r="L31" s="262" t="s">
        <v>301</v>
      </c>
      <c r="M31" s="253">
        <v>8543</v>
      </c>
      <c r="N31" s="254">
        <v>9544.87</v>
      </c>
      <c r="O31" s="104">
        <f t="shared" si="3"/>
        <v>1001.8700000000008</v>
      </c>
      <c r="P31" s="176">
        <f t="shared" si="4"/>
        <v>0.10496423733377204</v>
      </c>
      <c r="Q31" s="1111"/>
      <c r="R31" s="1106"/>
      <c r="S31" s="1103"/>
      <c r="T31" s="1106"/>
      <c r="U31" s="263">
        <v>13720</v>
      </c>
      <c r="V31" s="68">
        <f t="shared" si="5"/>
        <v>0.377332361516035</v>
      </c>
      <c r="W31" s="160">
        <v>6960.5</v>
      </c>
      <c r="X31" s="1121"/>
    </row>
    <row r="32" spans="1:24" ht="30" customHeight="1">
      <c r="A32" s="1115"/>
      <c r="B32" s="1115"/>
      <c r="C32" s="1115"/>
      <c r="D32" s="1118"/>
      <c r="E32" s="1108"/>
      <c r="F32" s="1108"/>
      <c r="G32" s="1108"/>
      <c r="H32" s="280" t="s">
        <v>298</v>
      </c>
      <c r="I32" s="1140"/>
      <c r="J32" s="1109"/>
      <c r="K32" s="1109"/>
      <c r="L32" s="262">
        <v>9</v>
      </c>
      <c r="M32" s="253">
        <v>3200</v>
      </c>
      <c r="N32" s="254">
        <v>7264.8</v>
      </c>
      <c r="O32" s="104">
        <f t="shared" si="3"/>
        <v>4064.8</v>
      </c>
      <c r="P32" s="176">
        <f t="shared" si="4"/>
        <v>0.5595198766655655</v>
      </c>
      <c r="Q32" s="1112"/>
      <c r="R32" s="1107"/>
      <c r="S32" s="1104"/>
      <c r="T32" s="1107"/>
      <c r="U32" s="263">
        <v>4800</v>
      </c>
      <c r="V32" s="68">
        <f t="shared" si="5"/>
        <v>0.3333333333333333</v>
      </c>
      <c r="W32" s="160">
        <v>4800</v>
      </c>
      <c r="X32" s="1120"/>
    </row>
    <row r="33" spans="1:24" ht="30" customHeight="1">
      <c r="A33" s="152" t="s">
        <v>227</v>
      </c>
      <c r="B33" s="152" t="s">
        <v>233</v>
      </c>
      <c r="C33" s="152" t="s">
        <v>281</v>
      </c>
      <c r="D33" s="151" t="s">
        <v>282</v>
      </c>
      <c r="E33" s="209" t="s">
        <v>55</v>
      </c>
      <c r="F33" s="209" t="s">
        <v>53</v>
      </c>
      <c r="G33" s="209" t="s">
        <v>54</v>
      </c>
      <c r="H33" s="280" t="s">
        <v>172</v>
      </c>
      <c r="I33" s="282">
        <v>32072</v>
      </c>
      <c r="J33" s="281" t="s">
        <v>167</v>
      </c>
      <c r="K33" s="281" t="s">
        <v>42</v>
      </c>
      <c r="L33" s="262">
        <v>2</v>
      </c>
      <c r="M33" s="253">
        <v>7128</v>
      </c>
      <c r="N33" s="254">
        <v>9401.72</v>
      </c>
      <c r="O33" s="104">
        <f t="shared" si="3"/>
        <v>2273.7199999999993</v>
      </c>
      <c r="P33" s="176">
        <f aca="true" t="shared" si="6" ref="P33:P39">O33/N33</f>
        <v>0.24184085465212743</v>
      </c>
      <c r="Q33" s="259" t="s">
        <v>283</v>
      </c>
      <c r="R33" s="149">
        <v>0</v>
      </c>
      <c r="S33" s="150">
        <v>0</v>
      </c>
      <c r="T33" s="149">
        <v>0</v>
      </c>
      <c r="U33" s="263">
        <v>9600</v>
      </c>
      <c r="V33" s="68">
        <f t="shared" si="5"/>
        <v>0.2575</v>
      </c>
      <c r="W33" s="160">
        <v>7205.16</v>
      </c>
      <c r="X33" s="293">
        <v>42467</v>
      </c>
    </row>
    <row r="34" spans="1:24" ht="30" customHeight="1">
      <c r="A34" s="152" t="s">
        <v>190</v>
      </c>
      <c r="B34" s="152" t="s">
        <v>250</v>
      </c>
      <c r="C34" s="152" t="s">
        <v>691</v>
      </c>
      <c r="D34" s="151" t="s">
        <v>692</v>
      </c>
      <c r="E34" s="209" t="s">
        <v>267</v>
      </c>
      <c r="F34" s="209" t="s">
        <v>53</v>
      </c>
      <c r="G34" s="209" t="s">
        <v>54</v>
      </c>
      <c r="H34" s="883" t="s">
        <v>1171</v>
      </c>
      <c r="I34" s="282">
        <v>31886</v>
      </c>
      <c r="J34" s="281" t="s">
        <v>136</v>
      </c>
      <c r="K34" s="281" t="s">
        <v>43</v>
      </c>
      <c r="L34" s="262">
        <v>4</v>
      </c>
      <c r="M34" s="555">
        <v>877000</v>
      </c>
      <c r="N34" s="555">
        <v>969733.37</v>
      </c>
      <c r="O34" s="104">
        <f t="shared" si="3"/>
        <v>92733.37</v>
      </c>
      <c r="P34" s="176">
        <f t="shared" si="6"/>
        <v>0.09562769815789673</v>
      </c>
      <c r="Q34" s="259">
        <v>250</v>
      </c>
      <c r="R34" s="259" t="s">
        <v>1172</v>
      </c>
      <c r="S34" s="259" t="s">
        <v>223</v>
      </c>
      <c r="T34" s="259" t="s">
        <v>226</v>
      </c>
      <c r="U34" s="555">
        <v>812000</v>
      </c>
      <c r="V34" s="68">
        <f t="shared" si="5"/>
        <v>-0.08004926108374384</v>
      </c>
      <c r="W34" s="555">
        <v>799200</v>
      </c>
      <c r="X34" s="1006">
        <v>42705</v>
      </c>
    </row>
    <row r="35" spans="1:24" ht="30" customHeight="1">
      <c r="A35" s="1113" t="s">
        <v>212</v>
      </c>
      <c r="B35" s="1113" t="s">
        <v>455</v>
      </c>
      <c r="C35" s="1113" t="s">
        <v>456</v>
      </c>
      <c r="D35" s="1100" t="s">
        <v>457</v>
      </c>
      <c r="E35" s="1100" t="s">
        <v>267</v>
      </c>
      <c r="F35" s="1100" t="s">
        <v>458</v>
      </c>
      <c r="G35" s="1100" t="s">
        <v>54</v>
      </c>
      <c r="H35" s="375" t="s">
        <v>460</v>
      </c>
      <c r="I35" s="1138">
        <v>31887</v>
      </c>
      <c r="J35" s="1092" t="s">
        <v>136</v>
      </c>
      <c r="K35" s="281" t="s">
        <v>43</v>
      </c>
      <c r="L35" s="262">
        <v>1</v>
      </c>
      <c r="M35" s="253">
        <v>57697.5</v>
      </c>
      <c r="N35" s="254">
        <v>89597</v>
      </c>
      <c r="O35" s="104">
        <f t="shared" si="3"/>
        <v>31899.5</v>
      </c>
      <c r="P35" s="176">
        <f t="shared" si="6"/>
        <v>0.3560331261091331</v>
      </c>
      <c r="Q35" s="259" t="s">
        <v>463</v>
      </c>
      <c r="R35" s="149">
        <v>0</v>
      </c>
      <c r="S35" s="150">
        <v>0</v>
      </c>
      <c r="T35" s="149">
        <v>0</v>
      </c>
      <c r="U35" s="263">
        <v>90000</v>
      </c>
      <c r="V35" s="68">
        <f t="shared" si="5"/>
        <v>0.35891666666666666</v>
      </c>
      <c r="W35" s="160">
        <v>69000</v>
      </c>
      <c r="X35" s="313">
        <v>42480</v>
      </c>
    </row>
    <row r="36" spans="1:24" ht="30" customHeight="1">
      <c r="A36" s="1114"/>
      <c r="B36" s="1114"/>
      <c r="C36" s="1114"/>
      <c r="D36" s="1101"/>
      <c r="E36" s="1101"/>
      <c r="F36" s="1101"/>
      <c r="G36" s="1101"/>
      <c r="H36" s="375" t="s">
        <v>459</v>
      </c>
      <c r="I36" s="1139"/>
      <c r="J36" s="1093"/>
      <c r="K36" s="381" t="s">
        <v>43</v>
      </c>
      <c r="L36" s="262">
        <v>2</v>
      </c>
      <c r="M36" s="253">
        <v>221900</v>
      </c>
      <c r="N36" s="254">
        <v>292020</v>
      </c>
      <c r="O36" s="104">
        <f t="shared" si="3"/>
        <v>70120</v>
      </c>
      <c r="P36" s="176">
        <f t="shared" si="6"/>
        <v>0.24012053968906238</v>
      </c>
      <c r="Q36" s="374" t="s">
        <v>463</v>
      </c>
      <c r="R36" s="149">
        <v>0</v>
      </c>
      <c r="S36" s="150">
        <v>0</v>
      </c>
      <c r="T36" s="371">
        <v>0</v>
      </c>
      <c r="U36" s="263">
        <v>264000</v>
      </c>
      <c r="V36" s="68">
        <f t="shared" si="5"/>
        <v>0.15946969696969698</v>
      </c>
      <c r="W36" s="160">
        <v>230000</v>
      </c>
      <c r="X36" s="372">
        <v>42480</v>
      </c>
    </row>
    <row r="37" spans="1:24" ht="30" customHeight="1">
      <c r="A37" s="1114"/>
      <c r="B37" s="1114"/>
      <c r="C37" s="1114"/>
      <c r="D37" s="1101"/>
      <c r="E37" s="1101"/>
      <c r="F37" s="1101"/>
      <c r="G37" s="1101"/>
      <c r="I37" s="1139"/>
      <c r="J37" s="1093"/>
      <c r="K37" s="382" t="s">
        <v>42</v>
      </c>
      <c r="L37" s="262">
        <v>3</v>
      </c>
      <c r="M37" s="253">
        <v>48800</v>
      </c>
      <c r="N37" s="254">
        <v>60012.67</v>
      </c>
      <c r="O37" s="104">
        <f t="shared" si="3"/>
        <v>11212.669999999998</v>
      </c>
      <c r="P37" s="176">
        <f t="shared" si="6"/>
        <v>0.18683837929557207</v>
      </c>
      <c r="Q37" s="374" t="s">
        <v>463</v>
      </c>
      <c r="R37" s="149">
        <v>0</v>
      </c>
      <c r="S37" s="150">
        <v>0</v>
      </c>
      <c r="T37" s="371">
        <v>0</v>
      </c>
      <c r="U37" s="263">
        <v>54554.4</v>
      </c>
      <c r="V37" s="68">
        <f t="shared" si="5"/>
        <v>0.1054800346076577</v>
      </c>
      <c r="W37" s="160">
        <v>39120</v>
      </c>
      <c r="X37" s="372">
        <v>42480</v>
      </c>
    </row>
    <row r="38" spans="1:24" ht="30" customHeight="1">
      <c r="A38" s="1114"/>
      <c r="B38" s="1114"/>
      <c r="C38" s="1114"/>
      <c r="D38" s="1101"/>
      <c r="E38" s="1101"/>
      <c r="F38" s="1101"/>
      <c r="G38" s="1101"/>
      <c r="H38" s="1098" t="s">
        <v>461</v>
      </c>
      <c r="I38" s="1139"/>
      <c r="J38" s="1093"/>
      <c r="K38" s="373" t="s">
        <v>43</v>
      </c>
      <c r="L38" s="262" t="s">
        <v>462</v>
      </c>
      <c r="M38" s="253">
        <v>221400</v>
      </c>
      <c r="N38" s="254">
        <v>308401.19</v>
      </c>
      <c r="O38" s="104">
        <f t="shared" si="3"/>
        <v>87001.19</v>
      </c>
      <c r="P38" s="176">
        <f t="shared" si="6"/>
        <v>0.282103937406986</v>
      </c>
      <c r="Q38" s="374" t="s">
        <v>464</v>
      </c>
      <c r="R38" s="371">
        <v>0</v>
      </c>
      <c r="S38" s="370">
        <v>1</v>
      </c>
      <c r="T38" s="371">
        <v>1</v>
      </c>
      <c r="U38" s="263">
        <v>227100</v>
      </c>
      <c r="V38" s="68">
        <f t="shared" si="5"/>
        <v>0.02509907529722589</v>
      </c>
      <c r="W38" s="160">
        <v>237600</v>
      </c>
      <c r="X38" s="372">
        <v>42523</v>
      </c>
    </row>
    <row r="39" spans="1:24" ht="30" customHeight="1">
      <c r="A39" s="1115"/>
      <c r="B39" s="1115"/>
      <c r="C39" s="1115"/>
      <c r="D39" s="1108"/>
      <c r="E39" s="1108"/>
      <c r="F39" s="1108"/>
      <c r="G39" s="1108"/>
      <c r="H39" s="1137"/>
      <c r="I39" s="1140"/>
      <c r="J39" s="1109"/>
      <c r="K39" s="373" t="s">
        <v>42</v>
      </c>
      <c r="L39" s="262">
        <v>7</v>
      </c>
      <c r="M39" s="253">
        <v>34800</v>
      </c>
      <c r="N39" s="254">
        <v>47563.6</v>
      </c>
      <c r="O39" s="104">
        <f t="shared" si="3"/>
        <v>12763.599999999999</v>
      </c>
      <c r="P39" s="176">
        <f t="shared" si="6"/>
        <v>0.2683480644862878</v>
      </c>
      <c r="Q39" s="374" t="s">
        <v>463</v>
      </c>
      <c r="R39" s="371">
        <v>0</v>
      </c>
      <c r="S39" s="370">
        <v>0</v>
      </c>
      <c r="T39" s="371">
        <v>0</v>
      </c>
      <c r="U39" s="263">
        <v>43200</v>
      </c>
      <c r="V39" s="68">
        <f t="shared" si="5"/>
        <v>0.19444444444444445</v>
      </c>
      <c r="W39" s="160">
        <v>39480</v>
      </c>
      <c r="X39" s="372">
        <v>42480</v>
      </c>
    </row>
    <row r="40" spans="1:24" ht="30" customHeight="1">
      <c r="A40" s="1113" t="s">
        <v>232</v>
      </c>
      <c r="B40" s="1113" t="s">
        <v>250</v>
      </c>
      <c r="C40" s="1113" t="s">
        <v>340</v>
      </c>
      <c r="D40" s="1116" t="s">
        <v>341</v>
      </c>
      <c r="E40" s="1100" t="s">
        <v>267</v>
      </c>
      <c r="F40" s="1100" t="s">
        <v>53</v>
      </c>
      <c r="G40" s="1100" t="s">
        <v>54</v>
      </c>
      <c r="H40" s="280" t="s">
        <v>342</v>
      </c>
      <c r="I40" s="1138">
        <v>32052</v>
      </c>
      <c r="J40" s="1092" t="s">
        <v>136</v>
      </c>
      <c r="K40" s="1092" t="s">
        <v>42</v>
      </c>
      <c r="L40" s="314" t="s">
        <v>347</v>
      </c>
      <c r="M40" s="253">
        <v>19362.5</v>
      </c>
      <c r="N40" s="254">
        <v>32822.4</v>
      </c>
      <c r="O40" s="104">
        <f t="shared" si="3"/>
        <v>13459.900000000001</v>
      </c>
      <c r="P40" s="176">
        <f t="shared" si="4"/>
        <v>0.41008274836696895</v>
      </c>
      <c r="Q40" s="1110" t="s">
        <v>351</v>
      </c>
      <c r="R40" s="1105">
        <v>0</v>
      </c>
      <c r="S40" s="1102">
        <v>0</v>
      </c>
      <c r="T40" s="1105">
        <v>0</v>
      </c>
      <c r="U40" s="263">
        <v>28750</v>
      </c>
      <c r="V40" s="68">
        <f t="shared" si="5"/>
        <v>0.3265217391304348</v>
      </c>
      <c r="W40" s="160">
        <v>24741.1</v>
      </c>
      <c r="X40" s="1119">
        <v>42489</v>
      </c>
    </row>
    <row r="41" spans="1:24" ht="30" customHeight="1">
      <c r="A41" s="1114"/>
      <c r="B41" s="1114"/>
      <c r="C41" s="1114"/>
      <c r="D41" s="1117"/>
      <c r="E41" s="1101"/>
      <c r="F41" s="1101"/>
      <c r="G41" s="1101"/>
      <c r="H41" s="280" t="s">
        <v>343</v>
      </c>
      <c r="I41" s="1139"/>
      <c r="J41" s="1093"/>
      <c r="K41" s="1093"/>
      <c r="L41" s="262" t="s">
        <v>348</v>
      </c>
      <c r="M41" s="253">
        <v>3150</v>
      </c>
      <c r="N41" s="254">
        <v>4410</v>
      </c>
      <c r="O41" s="104">
        <f t="shared" si="3"/>
        <v>1260</v>
      </c>
      <c r="P41" s="176">
        <f t="shared" si="4"/>
        <v>0.2857142857142857</v>
      </c>
      <c r="Q41" s="1111"/>
      <c r="R41" s="1106"/>
      <c r="S41" s="1103"/>
      <c r="T41" s="1106"/>
      <c r="U41" s="263">
        <v>4400</v>
      </c>
      <c r="V41" s="68">
        <f t="shared" si="5"/>
        <v>0.2840909090909091</v>
      </c>
      <c r="W41" s="160">
        <v>3780</v>
      </c>
      <c r="X41" s="1121"/>
    </row>
    <row r="42" spans="1:24" ht="30" customHeight="1">
      <c r="A42" s="1114"/>
      <c r="B42" s="1114"/>
      <c r="C42" s="1114"/>
      <c r="D42" s="1117"/>
      <c r="E42" s="1101"/>
      <c r="F42" s="1101"/>
      <c r="G42" s="1101"/>
      <c r="H42" s="280" t="s">
        <v>344</v>
      </c>
      <c r="I42" s="1139"/>
      <c r="J42" s="1093"/>
      <c r="K42" s="1093"/>
      <c r="L42" s="262" t="s">
        <v>349</v>
      </c>
      <c r="M42" s="253">
        <v>4657</v>
      </c>
      <c r="N42" s="254">
        <v>8859.1</v>
      </c>
      <c r="O42" s="104">
        <f t="shared" si="3"/>
        <v>4202.1</v>
      </c>
      <c r="P42" s="176">
        <f t="shared" si="4"/>
        <v>0.47432583445270965</v>
      </c>
      <c r="Q42" s="1111"/>
      <c r="R42" s="1106"/>
      <c r="S42" s="1103"/>
      <c r="T42" s="1106"/>
      <c r="U42" s="263">
        <v>5130</v>
      </c>
      <c r="V42" s="68">
        <f t="shared" si="5"/>
        <v>0.09220272904483431</v>
      </c>
      <c r="W42" s="160">
        <v>5725.1</v>
      </c>
      <c r="X42" s="1121"/>
    </row>
    <row r="43" spans="1:24" ht="30" customHeight="1">
      <c r="A43" s="1114"/>
      <c r="B43" s="1114"/>
      <c r="C43" s="1114"/>
      <c r="D43" s="1117"/>
      <c r="E43" s="1101"/>
      <c r="F43" s="1101"/>
      <c r="G43" s="1101"/>
      <c r="H43" s="280" t="s">
        <v>345</v>
      </c>
      <c r="I43" s="1139"/>
      <c r="J43" s="1093"/>
      <c r="K43" s="1093"/>
      <c r="L43" s="262" t="s">
        <v>350</v>
      </c>
      <c r="M43" s="253">
        <v>379</v>
      </c>
      <c r="N43" s="254">
        <v>512</v>
      </c>
      <c r="O43" s="104">
        <f t="shared" si="3"/>
        <v>133</v>
      </c>
      <c r="P43" s="176">
        <f t="shared" si="4"/>
        <v>0.259765625</v>
      </c>
      <c r="Q43" s="1111"/>
      <c r="R43" s="1106"/>
      <c r="S43" s="1103"/>
      <c r="T43" s="1106"/>
      <c r="U43" s="263">
        <v>500</v>
      </c>
      <c r="V43" s="68">
        <f t="shared" si="5"/>
        <v>0.242</v>
      </c>
      <c r="W43" s="160">
        <v>355</v>
      </c>
      <c r="X43" s="1121"/>
    </row>
    <row r="44" spans="1:24" ht="30" customHeight="1">
      <c r="A44" s="1115"/>
      <c r="B44" s="1115"/>
      <c r="C44" s="1115"/>
      <c r="D44" s="1118"/>
      <c r="E44" s="1108"/>
      <c r="F44" s="1108"/>
      <c r="G44" s="1108"/>
      <c r="H44" s="280" t="s">
        <v>346</v>
      </c>
      <c r="I44" s="1140"/>
      <c r="J44" s="1109"/>
      <c r="K44" s="1109"/>
      <c r="L44" s="262">
        <v>5</v>
      </c>
      <c r="M44" s="253">
        <v>274</v>
      </c>
      <c r="N44" s="254">
        <v>398.8</v>
      </c>
      <c r="O44" s="104">
        <f t="shared" si="3"/>
        <v>124.80000000000001</v>
      </c>
      <c r="P44" s="176">
        <f t="shared" si="4"/>
        <v>0.31293881644934807</v>
      </c>
      <c r="Q44" s="1112"/>
      <c r="R44" s="1107"/>
      <c r="S44" s="1104"/>
      <c r="T44" s="1107"/>
      <c r="U44" s="263">
        <v>284</v>
      </c>
      <c r="V44" s="68">
        <f t="shared" si="5"/>
        <v>0.035211267605633804</v>
      </c>
      <c r="W44" s="160">
        <v>300</v>
      </c>
      <c r="X44" s="1120"/>
    </row>
    <row r="45" spans="1:24" ht="30" customHeight="1">
      <c r="A45" s="152" t="s">
        <v>249</v>
      </c>
      <c r="B45" s="152" t="s">
        <v>374</v>
      </c>
      <c r="C45" s="152" t="s">
        <v>375</v>
      </c>
      <c r="D45" s="151" t="s">
        <v>376</v>
      </c>
      <c r="E45" s="209" t="s">
        <v>59</v>
      </c>
      <c r="F45" s="209" t="s">
        <v>53</v>
      </c>
      <c r="G45" s="209" t="s">
        <v>54</v>
      </c>
      <c r="H45" s="280" t="s">
        <v>377</v>
      </c>
      <c r="I45" s="282">
        <v>32274</v>
      </c>
      <c r="J45" s="281" t="s">
        <v>132</v>
      </c>
      <c r="K45" s="281" t="s">
        <v>43</v>
      </c>
      <c r="L45" s="262">
        <v>1</v>
      </c>
      <c r="M45" s="253">
        <v>581128.54</v>
      </c>
      <c r="N45" s="254">
        <v>1263302.02</v>
      </c>
      <c r="O45" s="104">
        <f t="shared" si="3"/>
        <v>682173.48</v>
      </c>
      <c r="P45" s="176">
        <f t="shared" si="4"/>
        <v>0.5399923923180302</v>
      </c>
      <c r="Q45" s="259" t="s">
        <v>378</v>
      </c>
      <c r="R45" s="149">
        <v>0</v>
      </c>
      <c r="S45" s="150">
        <v>1</v>
      </c>
      <c r="T45" s="149">
        <v>0</v>
      </c>
      <c r="U45" s="263">
        <v>1082355.69</v>
      </c>
      <c r="V45" s="68">
        <f t="shared" si="5"/>
        <v>0.4630891255350632</v>
      </c>
      <c r="W45" s="160">
        <v>942873</v>
      </c>
      <c r="X45" s="313">
        <v>42502</v>
      </c>
    </row>
    <row r="46" spans="1:24" ht="30" customHeight="1">
      <c r="A46" s="152" t="s">
        <v>273</v>
      </c>
      <c r="B46" s="152" t="s">
        <v>337</v>
      </c>
      <c r="C46" s="152" t="s">
        <v>338</v>
      </c>
      <c r="D46" s="151" t="s">
        <v>339</v>
      </c>
      <c r="E46" s="209" t="s">
        <v>55</v>
      </c>
      <c r="F46" s="209" t="s">
        <v>53</v>
      </c>
      <c r="G46" s="209" t="s">
        <v>54</v>
      </c>
      <c r="H46" s="280" t="s">
        <v>331</v>
      </c>
      <c r="I46" s="282">
        <v>32244</v>
      </c>
      <c r="J46" s="281" t="s">
        <v>199</v>
      </c>
      <c r="K46" s="281" t="s">
        <v>42</v>
      </c>
      <c r="L46" s="262">
        <v>1</v>
      </c>
      <c r="M46" s="253">
        <v>5400</v>
      </c>
      <c r="N46" s="254">
        <v>21716</v>
      </c>
      <c r="O46" s="104">
        <f t="shared" si="3"/>
        <v>16316</v>
      </c>
      <c r="P46" s="176">
        <f t="shared" si="4"/>
        <v>0.7513354208878247</v>
      </c>
      <c r="Q46" s="259" t="s">
        <v>283</v>
      </c>
      <c r="R46" s="149">
        <v>0</v>
      </c>
      <c r="S46" s="150">
        <v>0</v>
      </c>
      <c r="T46" s="149">
        <v>0</v>
      </c>
      <c r="U46" s="263">
        <v>9600</v>
      </c>
      <c r="V46" s="68">
        <f t="shared" si="5"/>
        <v>0.4375</v>
      </c>
      <c r="W46" s="160">
        <v>19440</v>
      </c>
      <c r="X46" s="313">
        <v>42489</v>
      </c>
    </row>
    <row r="47" spans="1:24" ht="30" customHeight="1">
      <c r="A47" s="152" t="s">
        <v>269</v>
      </c>
      <c r="B47" s="152" t="s">
        <v>332</v>
      </c>
      <c r="C47" s="152" t="s">
        <v>333</v>
      </c>
      <c r="D47" s="151" t="s">
        <v>334</v>
      </c>
      <c r="E47" s="209" t="s">
        <v>55</v>
      </c>
      <c r="F47" s="209" t="s">
        <v>53</v>
      </c>
      <c r="G47" s="209" t="s">
        <v>54</v>
      </c>
      <c r="H47" s="280" t="s">
        <v>335</v>
      </c>
      <c r="I47" s="282">
        <v>31888</v>
      </c>
      <c r="J47" s="281" t="s">
        <v>136</v>
      </c>
      <c r="K47" s="281" t="s">
        <v>43</v>
      </c>
      <c r="L47" s="262">
        <v>1</v>
      </c>
      <c r="M47" s="254">
        <v>321600</v>
      </c>
      <c r="N47" s="254">
        <v>825600</v>
      </c>
      <c r="O47" s="104">
        <f t="shared" si="3"/>
        <v>504000</v>
      </c>
      <c r="P47" s="176">
        <f t="shared" si="4"/>
        <v>0.6104651162790697</v>
      </c>
      <c r="Q47" s="259" t="s">
        <v>336</v>
      </c>
      <c r="R47" s="149">
        <v>0</v>
      </c>
      <c r="S47" s="150">
        <v>0</v>
      </c>
      <c r="T47" s="149">
        <v>0</v>
      </c>
      <c r="U47" s="263">
        <v>264000</v>
      </c>
      <c r="V47" s="68">
        <f t="shared" si="5"/>
        <v>-0.21818181818181817</v>
      </c>
      <c r="W47" s="160">
        <v>762000</v>
      </c>
      <c r="X47" s="313">
        <v>42488</v>
      </c>
    </row>
    <row r="48" spans="1:24" ht="30" customHeight="1">
      <c r="A48" s="152" t="s">
        <v>284</v>
      </c>
      <c r="B48" s="152" t="s">
        <v>285</v>
      </c>
      <c r="C48" s="152" t="s">
        <v>329</v>
      </c>
      <c r="D48" s="151" t="s">
        <v>330</v>
      </c>
      <c r="E48" s="209" t="s">
        <v>55</v>
      </c>
      <c r="F48" s="209" t="s">
        <v>53</v>
      </c>
      <c r="G48" s="209" t="s">
        <v>54</v>
      </c>
      <c r="H48" s="280" t="s">
        <v>331</v>
      </c>
      <c r="I48" s="282">
        <v>32248</v>
      </c>
      <c r="J48" s="281" t="s">
        <v>199</v>
      </c>
      <c r="K48" s="281" t="s">
        <v>42</v>
      </c>
      <c r="L48" s="262">
        <v>1</v>
      </c>
      <c r="M48" s="253">
        <v>5940</v>
      </c>
      <c r="N48" s="254">
        <v>15780</v>
      </c>
      <c r="O48" s="104">
        <f t="shared" si="3"/>
        <v>9840</v>
      </c>
      <c r="P48" s="176">
        <f t="shared" si="4"/>
        <v>0.623574144486692</v>
      </c>
      <c r="Q48" s="259" t="s">
        <v>240</v>
      </c>
      <c r="R48" s="149">
        <v>0</v>
      </c>
      <c r="S48" s="150">
        <v>0</v>
      </c>
      <c r="T48" s="149">
        <v>0</v>
      </c>
      <c r="U48" s="263">
        <v>20280</v>
      </c>
      <c r="V48" s="68">
        <f t="shared" si="5"/>
        <v>0.7071005917159763</v>
      </c>
      <c r="W48" s="160">
        <v>14760</v>
      </c>
      <c r="X48" s="313">
        <v>42486</v>
      </c>
    </row>
    <row r="49" spans="1:24" ht="30" customHeight="1">
      <c r="A49" s="152" t="s">
        <v>287</v>
      </c>
      <c r="B49" s="152" t="s">
        <v>332</v>
      </c>
      <c r="C49" s="152" t="s">
        <v>357</v>
      </c>
      <c r="D49" s="151" t="s">
        <v>358</v>
      </c>
      <c r="E49" s="209" t="s">
        <v>55</v>
      </c>
      <c r="F49" s="209" t="s">
        <v>53</v>
      </c>
      <c r="G49" s="209" t="s">
        <v>54</v>
      </c>
      <c r="H49" s="280" t="s">
        <v>359</v>
      </c>
      <c r="I49" s="282">
        <v>32290</v>
      </c>
      <c r="J49" s="281" t="s">
        <v>199</v>
      </c>
      <c r="K49" s="281" t="s">
        <v>42</v>
      </c>
      <c r="L49" s="262">
        <v>1</v>
      </c>
      <c r="M49" s="253">
        <v>53856</v>
      </c>
      <c r="N49" s="254">
        <v>77739.48</v>
      </c>
      <c r="O49" s="104">
        <f t="shared" si="3"/>
        <v>23883.479999999996</v>
      </c>
      <c r="P49" s="176">
        <f t="shared" si="4"/>
        <v>0.3072245916746548</v>
      </c>
      <c r="Q49" s="259" t="s">
        <v>173</v>
      </c>
      <c r="R49" s="149">
        <v>0</v>
      </c>
      <c r="S49" s="150">
        <v>0</v>
      </c>
      <c r="T49" s="149">
        <v>0</v>
      </c>
      <c r="U49" s="263">
        <v>96186</v>
      </c>
      <c r="V49" s="68">
        <f t="shared" si="5"/>
        <v>0.440084835630965</v>
      </c>
      <c r="W49" s="160">
        <v>52697</v>
      </c>
      <c r="X49" s="318">
        <v>42500</v>
      </c>
    </row>
    <row r="50" spans="1:24" ht="30" customHeight="1">
      <c r="A50" s="152" t="s">
        <v>311</v>
      </c>
      <c r="B50" s="152" t="s">
        <v>326</v>
      </c>
      <c r="C50" s="152" t="s">
        <v>360</v>
      </c>
      <c r="D50" s="151" t="s">
        <v>361</v>
      </c>
      <c r="E50" s="209" t="s">
        <v>55</v>
      </c>
      <c r="F50" s="209" t="s">
        <v>53</v>
      </c>
      <c r="G50" s="209" t="s">
        <v>54</v>
      </c>
      <c r="H50" s="280" t="s">
        <v>362</v>
      </c>
      <c r="I50" s="282">
        <v>32316</v>
      </c>
      <c r="J50" s="281" t="s">
        <v>363</v>
      </c>
      <c r="K50" s="281" t="s">
        <v>42</v>
      </c>
      <c r="L50" s="262">
        <v>1</v>
      </c>
      <c r="M50" s="253">
        <v>10400</v>
      </c>
      <c r="N50" s="254">
        <v>13381.44</v>
      </c>
      <c r="O50" s="104">
        <f t="shared" si="3"/>
        <v>2981.4400000000005</v>
      </c>
      <c r="P50" s="176">
        <f t="shared" si="4"/>
        <v>0.22280412272520747</v>
      </c>
      <c r="Q50" s="259" t="s">
        <v>203</v>
      </c>
      <c r="R50" s="149">
        <v>0</v>
      </c>
      <c r="S50" s="150">
        <v>0</v>
      </c>
      <c r="T50" s="149">
        <v>0</v>
      </c>
      <c r="U50" s="263">
        <v>20000</v>
      </c>
      <c r="V50" s="68">
        <f t="shared" si="5"/>
        <v>0.48</v>
      </c>
      <c r="W50" s="160">
        <v>11400</v>
      </c>
      <c r="X50" s="318">
        <v>42500</v>
      </c>
    </row>
    <row r="51" spans="1:24" ht="30" customHeight="1">
      <c r="A51" s="152" t="s">
        <v>307</v>
      </c>
      <c r="B51" s="152" t="s">
        <v>367</v>
      </c>
      <c r="C51" s="152" t="s">
        <v>385</v>
      </c>
      <c r="D51" s="151" t="s">
        <v>386</v>
      </c>
      <c r="E51" s="209" t="s">
        <v>267</v>
      </c>
      <c r="F51" s="209" t="s">
        <v>53</v>
      </c>
      <c r="G51" s="209" t="s">
        <v>54</v>
      </c>
      <c r="H51" s="606" t="s">
        <v>131</v>
      </c>
      <c r="I51" s="282">
        <v>32175</v>
      </c>
      <c r="J51" s="281" t="s">
        <v>387</v>
      </c>
      <c r="K51" s="281" t="s">
        <v>42</v>
      </c>
      <c r="L51" s="262">
        <v>6</v>
      </c>
      <c r="M51" s="253" t="s">
        <v>24</v>
      </c>
      <c r="N51" s="254">
        <v>20161.98</v>
      </c>
      <c r="O51" s="106" t="s">
        <v>24</v>
      </c>
      <c r="P51" s="106" t="s">
        <v>24</v>
      </c>
      <c r="Q51" s="259" t="s">
        <v>240</v>
      </c>
      <c r="R51" s="149">
        <v>1</v>
      </c>
      <c r="S51" s="150">
        <v>0</v>
      </c>
      <c r="T51" s="149">
        <v>1</v>
      </c>
      <c r="U51" s="263">
        <v>178584.8</v>
      </c>
      <c r="V51" s="68" t="s">
        <v>24</v>
      </c>
      <c r="W51" s="160">
        <v>15378</v>
      </c>
      <c r="X51" s="408" t="s">
        <v>24</v>
      </c>
    </row>
    <row r="52" spans="1:24" ht="30" customHeight="1">
      <c r="A52" s="152" t="s">
        <v>303</v>
      </c>
      <c r="B52" s="152" t="s">
        <v>367</v>
      </c>
      <c r="C52" s="152" t="s">
        <v>399</v>
      </c>
      <c r="D52" s="151" t="s">
        <v>400</v>
      </c>
      <c r="E52" s="209" t="s">
        <v>267</v>
      </c>
      <c r="F52" s="209" t="s">
        <v>53</v>
      </c>
      <c r="G52" s="209" t="s">
        <v>54</v>
      </c>
      <c r="H52" s="280" t="s">
        <v>401</v>
      </c>
      <c r="I52" s="258">
        <v>32297</v>
      </c>
      <c r="J52" s="281" t="s">
        <v>195</v>
      </c>
      <c r="K52" s="281" t="s">
        <v>42</v>
      </c>
      <c r="L52" s="256">
        <v>2</v>
      </c>
      <c r="M52" s="253">
        <v>42000</v>
      </c>
      <c r="N52" s="254">
        <v>49322.35</v>
      </c>
      <c r="O52" s="104">
        <f t="shared" si="3"/>
        <v>7322.3499999999985</v>
      </c>
      <c r="P52" s="176">
        <f t="shared" si="4"/>
        <v>0.1484590657176716</v>
      </c>
      <c r="Q52" s="259" t="s">
        <v>403</v>
      </c>
      <c r="R52" s="149">
        <v>0</v>
      </c>
      <c r="S52" s="150">
        <v>0</v>
      </c>
      <c r="T52" s="149">
        <v>0</v>
      </c>
      <c r="U52" s="257">
        <v>52200</v>
      </c>
      <c r="V52" s="68">
        <f t="shared" si="5"/>
        <v>0.19540229885057472</v>
      </c>
      <c r="W52" s="160">
        <v>45500</v>
      </c>
      <c r="X52" s="255">
        <v>42507</v>
      </c>
    </row>
    <row r="53" spans="1:24" ht="30" customHeight="1">
      <c r="A53" s="399" t="s">
        <v>325</v>
      </c>
      <c r="B53" s="399" t="s">
        <v>370</v>
      </c>
      <c r="C53" s="399" t="s">
        <v>484</v>
      </c>
      <c r="D53" s="400" t="s">
        <v>485</v>
      </c>
      <c r="E53" s="209" t="s">
        <v>267</v>
      </c>
      <c r="F53" s="209" t="s">
        <v>53</v>
      </c>
      <c r="G53" s="397" t="s">
        <v>54</v>
      </c>
      <c r="H53" s="401" t="s">
        <v>486</v>
      </c>
      <c r="I53" s="353">
        <v>32162</v>
      </c>
      <c r="J53" s="398" t="s">
        <v>195</v>
      </c>
      <c r="K53" s="398" t="s">
        <v>487</v>
      </c>
      <c r="L53" s="262">
        <v>3</v>
      </c>
      <c r="M53" s="253">
        <v>81685</v>
      </c>
      <c r="N53" s="254">
        <v>149522.75</v>
      </c>
      <c r="O53" s="104">
        <f t="shared" si="3"/>
        <v>67837.75</v>
      </c>
      <c r="P53" s="176">
        <f t="shared" si="4"/>
        <v>0.4536951734769458</v>
      </c>
      <c r="Q53" s="365" t="s">
        <v>351</v>
      </c>
      <c r="R53" s="358">
        <v>0</v>
      </c>
      <c r="S53" s="357">
        <v>0</v>
      </c>
      <c r="T53" s="358">
        <v>0</v>
      </c>
      <c r="U53" s="263">
        <v>164000</v>
      </c>
      <c r="V53" s="68">
        <f t="shared" si="5"/>
        <v>0.5019207317073171</v>
      </c>
      <c r="W53" s="160">
        <v>117375</v>
      </c>
      <c r="X53" s="354">
        <v>42534</v>
      </c>
    </row>
    <row r="54" spans="1:24" ht="30" customHeight="1">
      <c r="A54" s="355" t="s">
        <v>352</v>
      </c>
      <c r="B54" s="355" t="s">
        <v>444</v>
      </c>
      <c r="C54" s="355" t="s">
        <v>445</v>
      </c>
      <c r="D54" s="356" t="s">
        <v>446</v>
      </c>
      <c r="E54" s="209" t="s">
        <v>55</v>
      </c>
      <c r="F54" s="209" t="s">
        <v>53</v>
      </c>
      <c r="G54" s="209" t="s">
        <v>54</v>
      </c>
      <c r="H54" s="359" t="s">
        <v>447</v>
      </c>
      <c r="I54" s="353">
        <v>32429</v>
      </c>
      <c r="J54" s="353" t="s">
        <v>132</v>
      </c>
      <c r="K54" s="353" t="s">
        <v>42</v>
      </c>
      <c r="L54" s="262">
        <v>1</v>
      </c>
      <c r="M54" s="253">
        <v>4250</v>
      </c>
      <c r="N54" s="254">
        <v>7250</v>
      </c>
      <c r="O54" s="104">
        <f t="shared" si="3"/>
        <v>3000</v>
      </c>
      <c r="P54" s="176">
        <f t="shared" si="4"/>
        <v>0.41379310344827586</v>
      </c>
      <c r="Q54" s="365" t="s">
        <v>203</v>
      </c>
      <c r="R54" s="358">
        <v>0</v>
      </c>
      <c r="S54" s="357">
        <v>0</v>
      </c>
      <c r="T54" s="358">
        <v>0</v>
      </c>
      <c r="U54" s="263">
        <v>6000</v>
      </c>
      <c r="V54" s="68">
        <f t="shared" si="5"/>
        <v>0.2916666666666667</v>
      </c>
      <c r="W54" s="160">
        <v>6000</v>
      </c>
      <c r="X54" s="354">
        <v>42520</v>
      </c>
    </row>
    <row r="55" spans="1:24" ht="30" customHeight="1">
      <c r="A55" s="1113" t="s">
        <v>379</v>
      </c>
      <c r="B55" s="1113" t="s">
        <v>406</v>
      </c>
      <c r="C55" s="1113" t="s">
        <v>465</v>
      </c>
      <c r="D55" s="1116" t="s">
        <v>466</v>
      </c>
      <c r="E55" s="1100" t="s">
        <v>267</v>
      </c>
      <c r="F55" s="1100" t="s">
        <v>53</v>
      </c>
      <c r="G55" s="1100" t="s">
        <v>54</v>
      </c>
      <c r="H55" s="380" t="s">
        <v>467</v>
      </c>
      <c r="I55" s="1092">
        <v>32355</v>
      </c>
      <c r="J55" s="1092" t="s">
        <v>199</v>
      </c>
      <c r="K55" s="1092" t="s">
        <v>42</v>
      </c>
      <c r="L55" s="262" t="s">
        <v>469</v>
      </c>
      <c r="M55" s="253">
        <v>13993.96</v>
      </c>
      <c r="N55" s="254">
        <v>16579.08</v>
      </c>
      <c r="O55" s="104">
        <f t="shared" si="3"/>
        <v>2585.1200000000026</v>
      </c>
      <c r="P55" s="176">
        <f t="shared" si="4"/>
        <v>0.15592662560286832</v>
      </c>
      <c r="Q55" s="1110" t="s">
        <v>203</v>
      </c>
      <c r="R55" s="1105">
        <v>0</v>
      </c>
      <c r="S55" s="1102">
        <v>0</v>
      </c>
      <c r="T55" s="1105">
        <v>0</v>
      </c>
      <c r="U55" s="263">
        <v>18759.6</v>
      </c>
      <c r="V55" s="68">
        <f t="shared" si="5"/>
        <v>0.2540373995181134</v>
      </c>
      <c r="W55" s="160">
        <v>14029.9</v>
      </c>
      <c r="X55" s="1119"/>
    </row>
    <row r="56" spans="1:24" ht="30" customHeight="1">
      <c r="A56" s="1114"/>
      <c r="B56" s="1114"/>
      <c r="C56" s="1114"/>
      <c r="D56" s="1117"/>
      <c r="E56" s="1101"/>
      <c r="F56" s="1101"/>
      <c r="G56" s="1101"/>
      <c r="H56" s="380" t="s">
        <v>468</v>
      </c>
      <c r="I56" s="1093"/>
      <c r="J56" s="1093"/>
      <c r="K56" s="1093"/>
      <c r="L56" s="262" t="s">
        <v>470</v>
      </c>
      <c r="M56" s="253">
        <v>11313.4</v>
      </c>
      <c r="N56" s="254">
        <v>13016.4</v>
      </c>
      <c r="O56" s="104">
        <f t="shared" si="3"/>
        <v>1703</v>
      </c>
      <c r="P56" s="176">
        <f>O56/N56</f>
        <v>0.1308349466826465</v>
      </c>
      <c r="Q56" s="1111"/>
      <c r="R56" s="1106"/>
      <c r="S56" s="1103"/>
      <c r="T56" s="1106"/>
      <c r="U56" s="263">
        <v>17278</v>
      </c>
      <c r="V56" s="68">
        <f t="shared" si="5"/>
        <v>0.3452135663849983</v>
      </c>
      <c r="W56" s="160">
        <v>10528</v>
      </c>
      <c r="X56" s="1121"/>
    </row>
    <row r="57" spans="1:24" ht="30" customHeight="1">
      <c r="A57" s="1115"/>
      <c r="B57" s="1115"/>
      <c r="C57" s="1115"/>
      <c r="D57" s="1118"/>
      <c r="E57" s="1108"/>
      <c r="F57" s="1108"/>
      <c r="G57" s="1108"/>
      <c r="H57" s="606" t="s">
        <v>131</v>
      </c>
      <c r="I57" s="1109"/>
      <c r="J57" s="1109"/>
      <c r="K57" s="1109"/>
      <c r="L57" s="262">
        <v>8</v>
      </c>
      <c r="M57" s="253" t="s">
        <v>24</v>
      </c>
      <c r="N57" s="254">
        <v>1078.8</v>
      </c>
      <c r="O57" s="106" t="s">
        <v>24</v>
      </c>
      <c r="P57" s="106" t="s">
        <v>24</v>
      </c>
      <c r="Q57" s="1112"/>
      <c r="R57" s="1107"/>
      <c r="S57" s="1104"/>
      <c r="T57" s="1107"/>
      <c r="U57" s="263">
        <v>2190</v>
      </c>
      <c r="V57" s="68" t="s">
        <v>24</v>
      </c>
      <c r="W57" s="160">
        <v>930</v>
      </c>
      <c r="X57" s="1120"/>
    </row>
    <row r="58" spans="1:24" ht="30" customHeight="1">
      <c r="A58" s="395" t="s">
        <v>369</v>
      </c>
      <c r="B58" s="395" t="s">
        <v>479</v>
      </c>
      <c r="C58" s="404" t="s">
        <v>480</v>
      </c>
      <c r="D58" s="396" t="s">
        <v>481</v>
      </c>
      <c r="E58" s="209" t="s">
        <v>55</v>
      </c>
      <c r="F58" s="209" t="s">
        <v>53</v>
      </c>
      <c r="G58" s="209" t="s">
        <v>54</v>
      </c>
      <c r="H58" s="393" t="s">
        <v>482</v>
      </c>
      <c r="I58" s="376">
        <v>32495</v>
      </c>
      <c r="J58" s="394" t="s">
        <v>483</v>
      </c>
      <c r="K58" s="394" t="s">
        <v>42</v>
      </c>
      <c r="L58" s="262">
        <v>1</v>
      </c>
      <c r="M58" s="253">
        <v>7560</v>
      </c>
      <c r="N58" s="254">
        <v>8898</v>
      </c>
      <c r="O58" s="104">
        <f t="shared" si="3"/>
        <v>1338</v>
      </c>
      <c r="P58" s="176">
        <f t="shared" si="4"/>
        <v>0.15037086985839515</v>
      </c>
      <c r="Q58" s="365" t="s">
        <v>240</v>
      </c>
      <c r="R58" s="379">
        <v>0</v>
      </c>
      <c r="S58" s="378">
        <v>0</v>
      </c>
      <c r="T58" s="379">
        <v>0</v>
      </c>
      <c r="U58" s="263">
        <v>7800</v>
      </c>
      <c r="V58" s="68">
        <f t="shared" si="5"/>
        <v>0.03076923076923077</v>
      </c>
      <c r="W58" s="160">
        <v>5220</v>
      </c>
      <c r="X58" s="377">
        <v>42534</v>
      </c>
    </row>
    <row r="59" spans="1:24" ht="30" customHeight="1">
      <c r="A59" s="411" t="s">
        <v>380</v>
      </c>
      <c r="B59" s="411" t="s">
        <v>479</v>
      </c>
      <c r="C59" s="411" t="s">
        <v>491</v>
      </c>
      <c r="D59" s="412" t="s">
        <v>492</v>
      </c>
      <c r="E59" s="209" t="s">
        <v>55</v>
      </c>
      <c r="F59" s="409" t="s">
        <v>53</v>
      </c>
      <c r="G59" s="409" t="s">
        <v>54</v>
      </c>
      <c r="H59" s="606" t="s">
        <v>131</v>
      </c>
      <c r="I59" s="376">
        <v>32462</v>
      </c>
      <c r="J59" s="410" t="s">
        <v>199</v>
      </c>
      <c r="K59" s="410" t="s">
        <v>42</v>
      </c>
      <c r="L59" s="262">
        <v>1</v>
      </c>
      <c r="M59" s="253" t="s">
        <v>24</v>
      </c>
      <c r="N59" s="254">
        <v>13640.4</v>
      </c>
      <c r="O59" s="264" t="s">
        <v>24</v>
      </c>
      <c r="P59" s="264" t="s">
        <v>24</v>
      </c>
      <c r="Q59" s="365" t="s">
        <v>248</v>
      </c>
      <c r="R59" s="379">
        <v>0</v>
      </c>
      <c r="S59" s="378">
        <v>0</v>
      </c>
      <c r="T59" s="379">
        <v>0</v>
      </c>
      <c r="U59" s="263">
        <v>16000</v>
      </c>
      <c r="V59" s="265" t="s">
        <v>24</v>
      </c>
      <c r="W59" s="160">
        <v>10948</v>
      </c>
      <c r="X59" s="408" t="s">
        <v>24</v>
      </c>
    </row>
    <row r="60" spans="1:24" ht="30" customHeight="1">
      <c r="A60" s="404" t="s">
        <v>392</v>
      </c>
      <c r="B60" s="404" t="s">
        <v>479</v>
      </c>
      <c r="C60" s="404" t="s">
        <v>488</v>
      </c>
      <c r="D60" s="405" t="s">
        <v>489</v>
      </c>
      <c r="E60" s="209" t="s">
        <v>55</v>
      </c>
      <c r="F60" s="209" t="s">
        <v>53</v>
      </c>
      <c r="G60" s="209" t="s">
        <v>54</v>
      </c>
      <c r="H60" s="402" t="s">
        <v>490</v>
      </c>
      <c r="I60" s="353">
        <v>32405</v>
      </c>
      <c r="J60" s="403" t="s">
        <v>199</v>
      </c>
      <c r="K60" s="403" t="s">
        <v>42</v>
      </c>
      <c r="L60" s="262">
        <v>1</v>
      </c>
      <c r="M60" s="253">
        <v>6000</v>
      </c>
      <c r="N60" s="254">
        <v>6750</v>
      </c>
      <c r="O60" s="104">
        <f t="shared" si="3"/>
        <v>750</v>
      </c>
      <c r="P60" s="176">
        <f>O60/N60</f>
        <v>0.1111111111111111</v>
      </c>
      <c r="Q60" s="365" t="s">
        <v>256</v>
      </c>
      <c r="R60" s="358">
        <v>0</v>
      </c>
      <c r="S60" s="357">
        <v>0</v>
      </c>
      <c r="T60" s="358">
        <v>0</v>
      </c>
      <c r="U60" s="263">
        <v>7500</v>
      </c>
      <c r="V60" s="68">
        <f t="shared" si="5"/>
        <v>0.2</v>
      </c>
      <c r="W60" s="160">
        <v>6000</v>
      </c>
      <c r="X60" s="354">
        <v>42535</v>
      </c>
    </row>
    <row r="61" spans="1:24" ht="30" customHeight="1">
      <c r="A61" s="1113" t="s">
        <v>390</v>
      </c>
      <c r="B61" s="1113" t="s">
        <v>493</v>
      </c>
      <c r="C61" s="1113" t="s">
        <v>494</v>
      </c>
      <c r="D61" s="1116" t="s">
        <v>495</v>
      </c>
      <c r="E61" s="1100" t="s">
        <v>267</v>
      </c>
      <c r="F61" s="1100" t="s">
        <v>53</v>
      </c>
      <c r="G61" s="1100" t="s">
        <v>54</v>
      </c>
      <c r="H61" s="1098" t="s">
        <v>686</v>
      </c>
      <c r="I61" s="1092">
        <v>32353</v>
      </c>
      <c r="J61" s="1092" t="s">
        <v>211</v>
      </c>
      <c r="K61" s="1092" t="s">
        <v>42</v>
      </c>
      <c r="L61" s="1096">
        <v>5</v>
      </c>
      <c r="M61" s="1133">
        <v>2309</v>
      </c>
      <c r="N61" s="1131">
        <v>2981.25</v>
      </c>
      <c r="O61" s="1135">
        <f>N61-M61</f>
        <v>672.25</v>
      </c>
      <c r="P61" s="1125">
        <f>O61/N61</f>
        <v>0.22549266247379454</v>
      </c>
      <c r="Q61" s="1110" t="s">
        <v>412</v>
      </c>
      <c r="R61" s="1105">
        <v>0</v>
      </c>
      <c r="S61" s="1102">
        <v>0</v>
      </c>
      <c r="T61" s="1105">
        <v>0</v>
      </c>
      <c r="U61" s="1127">
        <v>2015</v>
      </c>
      <c r="V61" s="1129">
        <f>(U61-M61)/U61*100%</f>
        <v>-0.14590570719602977</v>
      </c>
      <c r="W61" s="1131">
        <v>2513.74</v>
      </c>
      <c r="X61" s="1119">
        <v>42583</v>
      </c>
    </row>
    <row r="62" spans="1:24" ht="6" customHeight="1">
      <c r="A62" s="1115"/>
      <c r="B62" s="1115"/>
      <c r="C62" s="1115"/>
      <c r="D62" s="1118"/>
      <c r="E62" s="1108"/>
      <c r="F62" s="1108"/>
      <c r="G62" s="1108"/>
      <c r="H62" s="1137"/>
      <c r="I62" s="1109"/>
      <c r="J62" s="1109"/>
      <c r="K62" s="1109"/>
      <c r="L62" s="1122"/>
      <c r="M62" s="1134"/>
      <c r="N62" s="1132"/>
      <c r="O62" s="1136"/>
      <c r="P62" s="1126"/>
      <c r="Q62" s="1112"/>
      <c r="R62" s="1107"/>
      <c r="S62" s="1104"/>
      <c r="T62" s="1107"/>
      <c r="U62" s="1128"/>
      <c r="V62" s="1130"/>
      <c r="W62" s="1132"/>
      <c r="X62" s="1120"/>
    </row>
    <row r="63" spans="1:24" ht="30" customHeight="1">
      <c r="A63" s="428" t="s">
        <v>413</v>
      </c>
      <c r="B63" s="428" t="s">
        <v>505</v>
      </c>
      <c r="C63" s="428" t="s">
        <v>506</v>
      </c>
      <c r="D63" s="429" t="s">
        <v>507</v>
      </c>
      <c r="E63" s="426" t="s">
        <v>247</v>
      </c>
      <c r="F63" s="426" t="s">
        <v>53</v>
      </c>
      <c r="G63" s="426" t="s">
        <v>54</v>
      </c>
      <c r="H63" s="430" t="s">
        <v>508</v>
      </c>
      <c r="I63" s="413">
        <v>32500</v>
      </c>
      <c r="J63" s="427" t="s">
        <v>41</v>
      </c>
      <c r="K63" s="427" t="s">
        <v>42</v>
      </c>
      <c r="L63" s="262">
        <v>1</v>
      </c>
      <c r="M63" s="253">
        <v>28800</v>
      </c>
      <c r="N63" s="254">
        <v>30917.4</v>
      </c>
      <c r="O63" s="104">
        <f t="shared" si="3"/>
        <v>2117.4000000000015</v>
      </c>
      <c r="P63" s="176">
        <f aca="true" t="shared" si="7" ref="P63:P89">O63/N63</f>
        <v>0.06848570707756801</v>
      </c>
      <c r="Q63" s="365" t="s">
        <v>203</v>
      </c>
      <c r="R63" s="415">
        <v>0</v>
      </c>
      <c r="S63" s="414">
        <v>0</v>
      </c>
      <c r="T63" s="415">
        <v>0</v>
      </c>
      <c r="U63" s="263">
        <v>79200</v>
      </c>
      <c r="V63" s="68">
        <f t="shared" si="5"/>
        <v>0.6363636363636364</v>
      </c>
      <c r="W63" s="160">
        <v>28800</v>
      </c>
      <c r="X63" s="416">
        <v>42542</v>
      </c>
    </row>
    <row r="64" spans="1:24" ht="30" customHeight="1">
      <c r="A64" s="422" t="s">
        <v>396</v>
      </c>
      <c r="B64" s="422" t="s">
        <v>496</v>
      </c>
      <c r="C64" s="422" t="s">
        <v>497</v>
      </c>
      <c r="D64" s="423" t="s">
        <v>498</v>
      </c>
      <c r="E64" s="420" t="s">
        <v>247</v>
      </c>
      <c r="F64" s="420" t="s">
        <v>53</v>
      </c>
      <c r="G64" s="420" t="s">
        <v>54</v>
      </c>
      <c r="H64" s="424" t="s">
        <v>499</v>
      </c>
      <c r="I64" s="421">
        <v>32150</v>
      </c>
      <c r="J64" s="421" t="s">
        <v>41</v>
      </c>
      <c r="K64" s="421" t="s">
        <v>42</v>
      </c>
      <c r="L64" s="262">
        <v>2</v>
      </c>
      <c r="M64" s="253">
        <v>9200</v>
      </c>
      <c r="N64" s="254">
        <v>14626.67</v>
      </c>
      <c r="O64" s="104">
        <f t="shared" si="3"/>
        <v>5426.67</v>
      </c>
      <c r="P64" s="176">
        <f t="shared" si="7"/>
        <v>0.37101199384412176</v>
      </c>
      <c r="Q64" s="365" t="s">
        <v>240</v>
      </c>
      <c r="R64" s="418">
        <v>0</v>
      </c>
      <c r="S64" s="417">
        <v>0</v>
      </c>
      <c r="T64" s="418">
        <v>0</v>
      </c>
      <c r="U64" s="263">
        <v>21200</v>
      </c>
      <c r="V64" s="68">
        <f t="shared" si="5"/>
        <v>0.5660377358490566</v>
      </c>
      <c r="W64" s="160">
        <v>6780</v>
      </c>
      <c r="X64" s="419">
        <v>42541</v>
      </c>
    </row>
    <row r="65" spans="1:24" ht="30" customHeight="1">
      <c r="A65" s="1113" t="s">
        <v>405</v>
      </c>
      <c r="B65" s="1113" t="s">
        <v>496</v>
      </c>
      <c r="C65" s="1113" t="s">
        <v>533</v>
      </c>
      <c r="D65" s="1116" t="s">
        <v>534</v>
      </c>
      <c r="E65" s="1100" t="s">
        <v>267</v>
      </c>
      <c r="F65" s="1100" t="s">
        <v>53</v>
      </c>
      <c r="G65" s="1100" t="s">
        <v>54</v>
      </c>
      <c r="H65" s="455" t="s">
        <v>535</v>
      </c>
      <c r="I65" s="1092">
        <v>32474</v>
      </c>
      <c r="J65" s="1092" t="s">
        <v>528</v>
      </c>
      <c r="K65" s="1092" t="s">
        <v>42</v>
      </c>
      <c r="L65" s="262">
        <v>2</v>
      </c>
      <c r="M65" s="253">
        <v>27658</v>
      </c>
      <c r="N65" s="254">
        <v>31677</v>
      </c>
      <c r="O65" s="104">
        <f t="shared" si="3"/>
        <v>4019</v>
      </c>
      <c r="P65" s="176">
        <f t="shared" si="7"/>
        <v>0.12687438835748335</v>
      </c>
      <c r="Q65" s="1110" t="s">
        <v>248</v>
      </c>
      <c r="R65" s="436">
        <v>0</v>
      </c>
      <c r="S65" s="435">
        <v>0</v>
      </c>
      <c r="T65" s="436">
        <v>0</v>
      </c>
      <c r="U65" s="263">
        <v>51000</v>
      </c>
      <c r="V65" s="68">
        <f t="shared" si="5"/>
        <v>0.4576862745098039</v>
      </c>
      <c r="W65" s="160">
        <v>24219.8</v>
      </c>
      <c r="X65" s="1119">
        <v>42542</v>
      </c>
    </row>
    <row r="66" spans="1:24" ht="30" customHeight="1">
      <c r="A66" s="1115"/>
      <c r="B66" s="1115"/>
      <c r="C66" s="1115"/>
      <c r="D66" s="1118"/>
      <c r="E66" s="1108"/>
      <c r="F66" s="1108"/>
      <c r="G66" s="1108"/>
      <c r="H66" s="455" t="s">
        <v>536</v>
      </c>
      <c r="I66" s="1109"/>
      <c r="J66" s="1109"/>
      <c r="K66" s="1109"/>
      <c r="L66" s="262">
        <v>1</v>
      </c>
      <c r="M66" s="253">
        <v>59800</v>
      </c>
      <c r="N66" s="254">
        <v>62919</v>
      </c>
      <c r="O66" s="104">
        <f t="shared" si="3"/>
        <v>3119</v>
      </c>
      <c r="P66" s="176">
        <f t="shared" si="7"/>
        <v>0.04957167151416901</v>
      </c>
      <c r="Q66" s="1112"/>
      <c r="R66" s="453">
        <v>0</v>
      </c>
      <c r="S66" s="454">
        <v>0</v>
      </c>
      <c r="T66" s="453">
        <v>0</v>
      </c>
      <c r="U66" s="263">
        <v>70000</v>
      </c>
      <c r="V66" s="68">
        <f t="shared" si="5"/>
        <v>0.1457142857142857</v>
      </c>
      <c r="W66" s="160">
        <v>53976.2</v>
      </c>
      <c r="X66" s="1120"/>
    </row>
    <row r="67" spans="1:24" ht="30" customHeight="1">
      <c r="A67" s="1113" t="s">
        <v>423</v>
      </c>
      <c r="B67" s="1113" t="s">
        <v>515</v>
      </c>
      <c r="C67" s="1113" t="s">
        <v>516</v>
      </c>
      <c r="D67" s="1116" t="s">
        <v>517</v>
      </c>
      <c r="E67" s="1100" t="s">
        <v>267</v>
      </c>
      <c r="F67" s="1100" t="s">
        <v>53</v>
      </c>
      <c r="G67" s="1100" t="s">
        <v>54</v>
      </c>
      <c r="H67" s="437" t="s">
        <v>168</v>
      </c>
      <c r="I67" s="1092">
        <v>32119</v>
      </c>
      <c r="J67" s="1092" t="s">
        <v>41</v>
      </c>
      <c r="K67" s="1092" t="s">
        <v>42</v>
      </c>
      <c r="L67" s="262">
        <v>1</v>
      </c>
      <c r="M67" s="253">
        <v>18000</v>
      </c>
      <c r="N67" s="254">
        <v>22776.25</v>
      </c>
      <c r="O67" s="104">
        <f t="shared" si="3"/>
        <v>4776.25</v>
      </c>
      <c r="P67" s="176">
        <f t="shared" si="7"/>
        <v>0.2097030898413918</v>
      </c>
      <c r="Q67" s="1110" t="s">
        <v>518</v>
      </c>
      <c r="R67" s="1105">
        <v>0</v>
      </c>
      <c r="S67" s="1102">
        <v>0</v>
      </c>
      <c r="T67" s="1105">
        <v>0</v>
      </c>
      <c r="U67" s="263">
        <v>19519</v>
      </c>
      <c r="V67" s="68">
        <f t="shared" si="5"/>
        <v>0.07782160971361238</v>
      </c>
      <c r="W67" s="160">
        <v>19740</v>
      </c>
      <c r="X67" s="1119">
        <v>42544</v>
      </c>
    </row>
    <row r="68" spans="1:24" ht="30" customHeight="1">
      <c r="A68" s="1115"/>
      <c r="B68" s="1115"/>
      <c r="C68" s="1115"/>
      <c r="D68" s="1118"/>
      <c r="E68" s="1108"/>
      <c r="F68" s="1108"/>
      <c r="G68" s="1108"/>
      <c r="H68" s="437" t="s">
        <v>499</v>
      </c>
      <c r="I68" s="1109"/>
      <c r="J68" s="1109"/>
      <c r="K68" s="1109"/>
      <c r="L68" s="262">
        <v>2</v>
      </c>
      <c r="M68" s="253">
        <v>2400</v>
      </c>
      <c r="N68" s="254">
        <v>4487.5</v>
      </c>
      <c r="O68" s="104">
        <f t="shared" si="3"/>
        <v>2087.5</v>
      </c>
      <c r="P68" s="176">
        <f t="shared" si="7"/>
        <v>0.46518105849582175</v>
      </c>
      <c r="Q68" s="1112"/>
      <c r="R68" s="1107"/>
      <c r="S68" s="1104"/>
      <c r="T68" s="1107"/>
      <c r="U68" s="263">
        <v>5816</v>
      </c>
      <c r="V68" s="68">
        <f t="shared" si="5"/>
        <v>0.5873452544704264</v>
      </c>
      <c r="W68" s="160">
        <v>3000</v>
      </c>
      <c r="X68" s="1120"/>
    </row>
    <row r="69" spans="1:24" ht="30" customHeight="1">
      <c r="A69" s="1113" t="s">
        <v>425</v>
      </c>
      <c r="B69" s="1113" t="s">
        <v>566</v>
      </c>
      <c r="C69" s="1113" t="s">
        <v>567</v>
      </c>
      <c r="D69" s="1116" t="s">
        <v>568</v>
      </c>
      <c r="E69" s="1100" t="s">
        <v>267</v>
      </c>
      <c r="F69" s="1100" t="s">
        <v>53</v>
      </c>
      <c r="G69" s="1100" t="s">
        <v>54</v>
      </c>
      <c r="H69" s="468" t="s">
        <v>569</v>
      </c>
      <c r="I69" s="1092">
        <v>32456</v>
      </c>
      <c r="J69" s="1092" t="s">
        <v>199</v>
      </c>
      <c r="K69" s="1092" t="s">
        <v>42</v>
      </c>
      <c r="L69" s="262">
        <v>3</v>
      </c>
      <c r="M69" s="253">
        <v>2633.16</v>
      </c>
      <c r="N69" s="254">
        <v>4434.12</v>
      </c>
      <c r="O69" s="252">
        <f t="shared" si="3"/>
        <v>1800.96</v>
      </c>
      <c r="P69" s="364">
        <f t="shared" si="7"/>
        <v>0.40615950853833455</v>
      </c>
      <c r="Q69" s="1110" t="s">
        <v>283</v>
      </c>
      <c r="R69" s="1105">
        <v>0</v>
      </c>
      <c r="S69" s="1102">
        <v>0</v>
      </c>
      <c r="T69" s="1105">
        <v>0</v>
      </c>
      <c r="U69" s="263">
        <v>3372</v>
      </c>
      <c r="V69" s="265">
        <f t="shared" si="5"/>
        <v>0.21911032028469754</v>
      </c>
      <c r="W69" s="160">
        <v>3048.84</v>
      </c>
      <c r="X69" s="1119">
        <v>42558</v>
      </c>
    </row>
    <row r="70" spans="1:24" ht="30" customHeight="1">
      <c r="A70" s="1114"/>
      <c r="B70" s="1114"/>
      <c r="C70" s="1114"/>
      <c r="D70" s="1117"/>
      <c r="E70" s="1101"/>
      <c r="F70" s="1101"/>
      <c r="G70" s="1101"/>
      <c r="H70" s="468" t="s">
        <v>570</v>
      </c>
      <c r="I70" s="1093"/>
      <c r="J70" s="1093"/>
      <c r="K70" s="1093"/>
      <c r="L70" s="262">
        <v>13</v>
      </c>
      <c r="M70" s="253">
        <v>7020.68</v>
      </c>
      <c r="N70" s="254">
        <v>9371.06</v>
      </c>
      <c r="O70" s="252">
        <f t="shared" si="3"/>
        <v>2350.379999999999</v>
      </c>
      <c r="P70" s="364">
        <f t="shared" si="7"/>
        <v>0.2508126081787972</v>
      </c>
      <c r="Q70" s="1111"/>
      <c r="R70" s="1106"/>
      <c r="S70" s="1103"/>
      <c r="T70" s="1106"/>
      <c r="U70" s="263">
        <v>9582.2</v>
      </c>
      <c r="V70" s="265">
        <f t="shared" si="5"/>
        <v>0.26732065705161656</v>
      </c>
      <c r="W70" s="160">
        <v>7764.2</v>
      </c>
      <c r="X70" s="1121"/>
    </row>
    <row r="71" spans="1:24" ht="30" customHeight="1">
      <c r="A71" s="1114"/>
      <c r="B71" s="1114"/>
      <c r="C71" s="1114"/>
      <c r="D71" s="1117"/>
      <c r="E71" s="1101"/>
      <c r="F71" s="1101"/>
      <c r="G71" s="1101"/>
      <c r="H71" s="468" t="s">
        <v>571</v>
      </c>
      <c r="I71" s="1093"/>
      <c r="J71" s="1093"/>
      <c r="K71" s="1093"/>
      <c r="L71" s="262">
        <v>1</v>
      </c>
      <c r="M71" s="253">
        <v>192</v>
      </c>
      <c r="N71" s="254">
        <v>338.16</v>
      </c>
      <c r="O71" s="252">
        <f t="shared" si="3"/>
        <v>146.16000000000003</v>
      </c>
      <c r="P71" s="364">
        <f t="shared" si="7"/>
        <v>0.4322214336408801</v>
      </c>
      <c r="Q71" s="1111"/>
      <c r="R71" s="1106"/>
      <c r="S71" s="1103"/>
      <c r="T71" s="1106"/>
      <c r="U71" s="263">
        <v>200</v>
      </c>
      <c r="V71" s="265">
        <f t="shared" si="5"/>
        <v>0.04</v>
      </c>
      <c r="W71" s="160">
        <v>320</v>
      </c>
      <c r="X71" s="1121"/>
    </row>
    <row r="72" spans="1:24" ht="30" customHeight="1">
      <c r="A72" s="1114"/>
      <c r="B72" s="1114"/>
      <c r="C72" s="1114"/>
      <c r="D72" s="1117"/>
      <c r="E72" s="1101"/>
      <c r="F72" s="1101"/>
      <c r="G72" s="1101"/>
      <c r="H72" s="468" t="s">
        <v>572</v>
      </c>
      <c r="I72" s="1093"/>
      <c r="J72" s="1093"/>
      <c r="K72" s="1093"/>
      <c r="L72" s="262">
        <v>1</v>
      </c>
      <c r="M72" s="253">
        <v>270</v>
      </c>
      <c r="N72" s="254">
        <v>344.52</v>
      </c>
      <c r="O72" s="252">
        <f t="shared" si="3"/>
        <v>74.51999999999998</v>
      </c>
      <c r="P72" s="364">
        <f t="shared" si="7"/>
        <v>0.21630094043887144</v>
      </c>
      <c r="Q72" s="1111"/>
      <c r="R72" s="1106"/>
      <c r="S72" s="1103"/>
      <c r="T72" s="1106"/>
      <c r="U72" s="263">
        <v>300</v>
      </c>
      <c r="V72" s="265">
        <f t="shared" si="5"/>
        <v>0.1</v>
      </c>
      <c r="W72" s="160">
        <v>288.72</v>
      </c>
      <c r="X72" s="1121"/>
    </row>
    <row r="73" spans="1:24" ht="30" customHeight="1">
      <c r="A73" s="1114"/>
      <c r="B73" s="1114"/>
      <c r="C73" s="1114"/>
      <c r="D73" s="1117"/>
      <c r="E73" s="1101"/>
      <c r="F73" s="1101"/>
      <c r="G73" s="1101"/>
      <c r="H73" s="468" t="s">
        <v>467</v>
      </c>
      <c r="I73" s="1093"/>
      <c r="J73" s="1093"/>
      <c r="K73" s="1093"/>
      <c r="L73" s="262">
        <v>19</v>
      </c>
      <c r="M73" s="253">
        <v>6960</v>
      </c>
      <c r="N73" s="254">
        <v>10015.38</v>
      </c>
      <c r="O73" s="252">
        <f t="shared" si="3"/>
        <v>3055.379999999999</v>
      </c>
      <c r="P73" s="364">
        <f t="shared" si="7"/>
        <v>0.30506880417917237</v>
      </c>
      <c r="Q73" s="1111"/>
      <c r="R73" s="1106"/>
      <c r="S73" s="1103"/>
      <c r="T73" s="1106"/>
      <c r="U73" s="263">
        <v>8946.52</v>
      </c>
      <c r="V73" s="265">
        <f t="shared" si="5"/>
        <v>0.22204387851365676</v>
      </c>
      <c r="W73" s="160">
        <v>8030.1</v>
      </c>
      <c r="X73" s="1121"/>
    </row>
    <row r="74" spans="1:24" ht="30" customHeight="1">
      <c r="A74" s="1115"/>
      <c r="B74" s="1115"/>
      <c r="C74" s="1115"/>
      <c r="D74" s="1118"/>
      <c r="E74" s="1108"/>
      <c r="F74" s="1108"/>
      <c r="G74" s="1108"/>
      <c r="H74" s="468" t="s">
        <v>573</v>
      </c>
      <c r="I74" s="1109"/>
      <c r="J74" s="1109"/>
      <c r="K74" s="1109"/>
      <c r="L74" s="262">
        <v>4</v>
      </c>
      <c r="M74" s="253">
        <v>1072.5</v>
      </c>
      <c r="N74" s="254">
        <v>1284.32</v>
      </c>
      <c r="O74" s="252">
        <f t="shared" si="3"/>
        <v>211.81999999999994</v>
      </c>
      <c r="P74" s="364">
        <f t="shared" si="7"/>
        <v>0.1649277438644574</v>
      </c>
      <c r="Q74" s="1112"/>
      <c r="R74" s="1107"/>
      <c r="S74" s="1104"/>
      <c r="T74" s="1107"/>
      <c r="U74" s="263">
        <v>1663.72</v>
      </c>
      <c r="V74" s="265">
        <f t="shared" si="5"/>
        <v>0.3553602769696824</v>
      </c>
      <c r="W74" s="160">
        <v>1009.64</v>
      </c>
      <c r="X74" s="1120"/>
    </row>
    <row r="75" spans="1:24" ht="30" customHeight="1">
      <c r="A75" s="553" t="s">
        <v>407</v>
      </c>
      <c r="B75" s="553" t="s">
        <v>694</v>
      </c>
      <c r="C75" s="553" t="s">
        <v>695</v>
      </c>
      <c r="D75" s="554" t="s">
        <v>696</v>
      </c>
      <c r="E75" s="550" t="s">
        <v>267</v>
      </c>
      <c r="F75" s="550" t="s">
        <v>53</v>
      </c>
      <c r="G75" s="940" t="s">
        <v>54</v>
      </c>
      <c r="H75" s="883" t="s">
        <v>1112</v>
      </c>
      <c r="I75" s="464">
        <v>32214</v>
      </c>
      <c r="J75" s="552" t="s">
        <v>167</v>
      </c>
      <c r="K75" s="552" t="s">
        <v>42</v>
      </c>
      <c r="L75" s="262">
        <v>4</v>
      </c>
      <c r="M75" s="253">
        <v>15162</v>
      </c>
      <c r="N75" s="254">
        <v>30057.12</v>
      </c>
      <c r="O75" s="252">
        <f t="shared" si="3"/>
        <v>14895.119999999999</v>
      </c>
      <c r="P75" s="941">
        <f t="shared" si="7"/>
        <v>0.4955604528976828</v>
      </c>
      <c r="Q75" s="365" t="s">
        <v>351</v>
      </c>
      <c r="R75" s="466">
        <v>0</v>
      </c>
      <c r="S75" s="467">
        <v>0</v>
      </c>
      <c r="T75" s="466">
        <v>1</v>
      </c>
      <c r="U75" s="263">
        <v>38400</v>
      </c>
      <c r="V75" s="265">
        <f t="shared" si="5"/>
        <v>0.60515625</v>
      </c>
      <c r="W75" s="160">
        <v>28908.96</v>
      </c>
      <c r="X75" s="465">
        <v>42696</v>
      </c>
    </row>
    <row r="76" spans="1:24" ht="30" customHeight="1">
      <c r="A76" s="474" t="s">
        <v>416</v>
      </c>
      <c r="B76" s="474" t="s">
        <v>581</v>
      </c>
      <c r="C76" s="474" t="s">
        <v>582</v>
      </c>
      <c r="D76" s="475" t="s">
        <v>583</v>
      </c>
      <c r="E76" s="209" t="s">
        <v>267</v>
      </c>
      <c r="F76" s="209" t="s">
        <v>53</v>
      </c>
      <c r="G76" s="209" t="s">
        <v>54</v>
      </c>
      <c r="H76" s="473" t="s">
        <v>584</v>
      </c>
      <c r="I76" s="464">
        <v>32572</v>
      </c>
      <c r="J76" s="472" t="s">
        <v>528</v>
      </c>
      <c r="K76" s="472" t="s">
        <v>42</v>
      </c>
      <c r="L76" s="262">
        <v>2</v>
      </c>
      <c r="M76" s="253">
        <v>10592.5</v>
      </c>
      <c r="N76" s="254">
        <v>19893</v>
      </c>
      <c r="O76" s="252">
        <f t="shared" si="3"/>
        <v>9300.5</v>
      </c>
      <c r="P76" s="364">
        <f t="shared" si="7"/>
        <v>0.46752626552053483</v>
      </c>
      <c r="Q76" s="365" t="s">
        <v>248</v>
      </c>
      <c r="R76" s="466">
        <v>0</v>
      </c>
      <c r="S76" s="467">
        <v>0</v>
      </c>
      <c r="T76" s="466">
        <v>0</v>
      </c>
      <c r="U76" s="263">
        <v>18000</v>
      </c>
      <c r="V76" s="265">
        <f t="shared" si="5"/>
        <v>0.41152777777777777</v>
      </c>
      <c r="W76" s="160">
        <v>15903</v>
      </c>
      <c r="X76" s="465">
        <v>42559</v>
      </c>
    </row>
    <row r="77" spans="1:24" ht="30" customHeight="1">
      <c r="A77" s="483" t="s">
        <v>432</v>
      </c>
      <c r="B77" s="483" t="s">
        <v>524</v>
      </c>
      <c r="C77" s="483" t="s">
        <v>533</v>
      </c>
      <c r="D77" s="484" t="s">
        <v>598</v>
      </c>
      <c r="E77" s="481" t="s">
        <v>267</v>
      </c>
      <c r="F77" s="481" t="s">
        <v>53</v>
      </c>
      <c r="G77" s="481" t="s">
        <v>54</v>
      </c>
      <c r="H77" s="485" t="s">
        <v>599</v>
      </c>
      <c r="I77" s="482">
        <v>32474</v>
      </c>
      <c r="J77" s="482" t="s">
        <v>528</v>
      </c>
      <c r="K77" s="482" t="s">
        <v>43</v>
      </c>
      <c r="L77" s="262">
        <v>1</v>
      </c>
      <c r="M77" s="253">
        <v>83200</v>
      </c>
      <c r="N77" s="254">
        <v>106407.8</v>
      </c>
      <c r="O77" s="252">
        <f t="shared" si="3"/>
        <v>23207.800000000003</v>
      </c>
      <c r="P77" s="364">
        <f t="shared" si="7"/>
        <v>0.21810243234048635</v>
      </c>
      <c r="Q77" s="365" t="s">
        <v>518</v>
      </c>
      <c r="R77" s="480">
        <v>0</v>
      </c>
      <c r="S77" s="479">
        <v>0</v>
      </c>
      <c r="T77" s="480">
        <v>0</v>
      </c>
      <c r="U77" s="263">
        <v>90000</v>
      </c>
      <c r="V77" s="265">
        <f t="shared" si="5"/>
        <v>0.07555555555555556</v>
      </c>
      <c r="W77" s="160">
        <v>90686.8</v>
      </c>
      <c r="X77" s="478">
        <v>42562</v>
      </c>
    </row>
    <row r="78" spans="1:24" ht="30" customHeight="1">
      <c r="A78" s="492" t="s">
        <v>440</v>
      </c>
      <c r="B78" s="492" t="s">
        <v>524</v>
      </c>
      <c r="C78" s="492" t="s">
        <v>617</v>
      </c>
      <c r="D78" s="493" t="s">
        <v>618</v>
      </c>
      <c r="E78" s="489" t="s">
        <v>121</v>
      </c>
      <c r="F78" s="489" t="s">
        <v>53</v>
      </c>
      <c r="G78" s="489" t="s">
        <v>54</v>
      </c>
      <c r="H78" s="491" t="s">
        <v>584</v>
      </c>
      <c r="I78" s="482">
        <v>32226</v>
      </c>
      <c r="J78" s="490" t="s">
        <v>528</v>
      </c>
      <c r="K78" s="490" t="s">
        <v>42</v>
      </c>
      <c r="L78" s="262">
        <v>1</v>
      </c>
      <c r="M78" s="253">
        <v>30391.2</v>
      </c>
      <c r="N78" s="254">
        <v>43890</v>
      </c>
      <c r="O78" s="252">
        <f t="shared" si="3"/>
        <v>13498.8</v>
      </c>
      <c r="P78" s="364">
        <f t="shared" si="7"/>
        <v>0.3075598086124402</v>
      </c>
      <c r="Q78" s="365" t="s">
        <v>518</v>
      </c>
      <c r="R78" s="480">
        <v>0</v>
      </c>
      <c r="S78" s="479">
        <v>0</v>
      </c>
      <c r="T78" s="480">
        <v>0</v>
      </c>
      <c r="U78" s="263">
        <v>43400</v>
      </c>
      <c r="V78" s="265">
        <f t="shared" si="5"/>
        <v>0.29974193548387096</v>
      </c>
      <c r="W78" s="160">
        <v>39200</v>
      </c>
      <c r="X78" s="478">
        <v>42563</v>
      </c>
    </row>
    <row r="79" spans="1:24" ht="30" customHeight="1">
      <c r="A79" s="497" t="s">
        <v>437</v>
      </c>
      <c r="B79" s="497" t="s">
        <v>624</v>
      </c>
      <c r="C79" s="497" t="s">
        <v>625</v>
      </c>
      <c r="D79" s="498" t="s">
        <v>626</v>
      </c>
      <c r="E79" s="495" t="s">
        <v>55</v>
      </c>
      <c r="F79" s="495" t="s">
        <v>53</v>
      </c>
      <c r="G79" s="495" t="s">
        <v>54</v>
      </c>
      <c r="H79" s="499" t="s">
        <v>627</v>
      </c>
      <c r="I79" s="490">
        <v>32395</v>
      </c>
      <c r="J79" s="496" t="s">
        <v>514</v>
      </c>
      <c r="K79" s="496" t="s">
        <v>42</v>
      </c>
      <c r="L79" s="262">
        <v>1</v>
      </c>
      <c r="M79" s="253">
        <v>2100</v>
      </c>
      <c r="N79" s="254">
        <v>3605</v>
      </c>
      <c r="O79" s="252">
        <f t="shared" si="3"/>
        <v>1505</v>
      </c>
      <c r="P79" s="364">
        <f t="shared" si="7"/>
        <v>0.4174757281553398</v>
      </c>
      <c r="Q79" s="365" t="s">
        <v>248</v>
      </c>
      <c r="R79" s="487">
        <v>0</v>
      </c>
      <c r="S79" s="486">
        <v>0</v>
      </c>
      <c r="T79" s="487">
        <v>0</v>
      </c>
      <c r="U79" s="263">
        <v>5600</v>
      </c>
      <c r="V79" s="265">
        <f t="shared" si="5"/>
        <v>0.625</v>
      </c>
      <c r="W79" s="160">
        <v>2800</v>
      </c>
      <c r="X79" s="488">
        <v>42564</v>
      </c>
    </row>
    <row r="80" spans="1:24" ht="30" customHeight="1">
      <c r="A80" s="553" t="s">
        <v>443</v>
      </c>
      <c r="B80" s="553" t="s">
        <v>524</v>
      </c>
      <c r="C80" s="553" t="s">
        <v>697</v>
      </c>
      <c r="D80" s="554" t="s">
        <v>698</v>
      </c>
      <c r="E80" s="551" t="s">
        <v>55</v>
      </c>
      <c r="F80" s="551" t="s">
        <v>53</v>
      </c>
      <c r="G80" s="605" t="s">
        <v>730</v>
      </c>
      <c r="H80" s="749" t="s">
        <v>641</v>
      </c>
      <c r="I80" s="511">
        <v>32488</v>
      </c>
      <c r="J80" s="552" t="s">
        <v>195</v>
      </c>
      <c r="K80" s="552" t="s">
        <v>42</v>
      </c>
      <c r="L80" s="262">
        <v>4</v>
      </c>
      <c r="M80" s="253">
        <v>167160</v>
      </c>
      <c r="N80" s="254">
        <v>165228.9</v>
      </c>
      <c r="O80" s="252">
        <f t="shared" si="3"/>
        <v>-1931.1000000000058</v>
      </c>
      <c r="P80" s="364">
        <f t="shared" si="7"/>
        <v>-0.011687422720843665</v>
      </c>
      <c r="Q80" s="365" t="s">
        <v>901</v>
      </c>
      <c r="R80" s="510">
        <v>1</v>
      </c>
      <c r="S80" s="509">
        <v>6</v>
      </c>
      <c r="T80" s="510">
        <v>0</v>
      </c>
      <c r="U80" s="263">
        <v>224322</v>
      </c>
      <c r="V80" s="515">
        <f t="shared" si="5"/>
        <v>0.254821194532859</v>
      </c>
      <c r="W80" s="160">
        <v>150509.4</v>
      </c>
      <c r="X80" s="508">
        <v>42641</v>
      </c>
    </row>
    <row r="81" spans="1:24" ht="30" customHeight="1">
      <c r="A81" s="512" t="s">
        <v>448</v>
      </c>
      <c r="B81" s="512" t="s">
        <v>479</v>
      </c>
      <c r="C81" s="512" t="s">
        <v>491</v>
      </c>
      <c r="D81" s="513" t="s">
        <v>492</v>
      </c>
      <c r="E81" s="209" t="s">
        <v>55</v>
      </c>
      <c r="F81" s="209" t="s">
        <v>53</v>
      </c>
      <c r="G81" s="209" t="s">
        <v>54</v>
      </c>
      <c r="H81" s="514" t="s">
        <v>638</v>
      </c>
      <c r="I81" s="511">
        <v>32462</v>
      </c>
      <c r="J81" s="511" t="s">
        <v>199</v>
      </c>
      <c r="K81" s="511" t="s">
        <v>42</v>
      </c>
      <c r="L81" s="262">
        <v>1</v>
      </c>
      <c r="M81" s="253">
        <v>12400</v>
      </c>
      <c r="N81" s="254">
        <v>15000.2</v>
      </c>
      <c r="O81" s="252">
        <f t="shared" si="3"/>
        <v>2600.2000000000007</v>
      </c>
      <c r="P81" s="364">
        <f t="shared" si="7"/>
        <v>0.17334435540859458</v>
      </c>
      <c r="Q81" s="365" t="s">
        <v>518</v>
      </c>
      <c r="R81" s="510">
        <v>0</v>
      </c>
      <c r="S81" s="509">
        <v>0</v>
      </c>
      <c r="T81" s="510">
        <v>0</v>
      </c>
      <c r="U81" s="263">
        <v>16000</v>
      </c>
      <c r="V81" s="515">
        <f t="shared" si="5"/>
        <v>0.225</v>
      </c>
      <c r="W81" s="160">
        <v>12980</v>
      </c>
      <c r="X81" s="508">
        <v>42566</v>
      </c>
    </row>
    <row r="82" spans="1:24" ht="30" customHeight="1">
      <c r="A82" s="1113" t="s">
        <v>453</v>
      </c>
      <c r="B82" s="1113" t="s">
        <v>637</v>
      </c>
      <c r="C82" s="1113" t="s">
        <v>639</v>
      </c>
      <c r="D82" s="1116" t="s">
        <v>640</v>
      </c>
      <c r="E82" s="1100" t="s">
        <v>55</v>
      </c>
      <c r="F82" s="1100" t="s">
        <v>53</v>
      </c>
      <c r="G82" s="1100" t="s">
        <v>54</v>
      </c>
      <c r="H82" s="516" t="s">
        <v>641</v>
      </c>
      <c r="I82" s="1092">
        <v>32492</v>
      </c>
      <c r="J82" s="1092" t="s">
        <v>199</v>
      </c>
      <c r="K82" s="1092" t="s">
        <v>42</v>
      </c>
      <c r="L82" s="262" t="s">
        <v>642</v>
      </c>
      <c r="M82" s="253">
        <v>15945</v>
      </c>
      <c r="N82" s="254">
        <v>20005.34</v>
      </c>
      <c r="O82" s="252">
        <f t="shared" si="3"/>
        <v>4060.34</v>
      </c>
      <c r="P82" s="364">
        <f t="shared" si="7"/>
        <v>0.2029628089300157</v>
      </c>
      <c r="Q82" s="1110" t="s">
        <v>151</v>
      </c>
      <c r="R82" s="1105">
        <v>0</v>
      </c>
      <c r="S82" s="1105">
        <v>0</v>
      </c>
      <c r="T82" s="1105">
        <v>0</v>
      </c>
      <c r="U82" s="263">
        <v>19700</v>
      </c>
      <c r="V82" s="265">
        <f t="shared" si="5"/>
        <v>0.19060913705583757</v>
      </c>
      <c r="W82" s="160">
        <v>13419.7</v>
      </c>
      <c r="X82" s="1119">
        <v>42570</v>
      </c>
    </row>
    <row r="83" spans="1:24" ht="30" customHeight="1">
      <c r="A83" s="1115"/>
      <c r="B83" s="1115"/>
      <c r="C83" s="1115"/>
      <c r="D83" s="1118"/>
      <c r="E83" s="1108"/>
      <c r="F83" s="1108"/>
      <c r="G83" s="1108"/>
      <c r="H83" s="516" t="s">
        <v>643</v>
      </c>
      <c r="I83" s="1109"/>
      <c r="J83" s="1109"/>
      <c r="K83" s="1109"/>
      <c r="L83" s="262">
        <v>4</v>
      </c>
      <c r="M83" s="253">
        <v>2800</v>
      </c>
      <c r="N83" s="254">
        <v>3335.91</v>
      </c>
      <c r="O83" s="252">
        <f t="shared" si="3"/>
        <v>535.9099999999999</v>
      </c>
      <c r="P83" s="364">
        <f t="shared" si="7"/>
        <v>0.16064881846332782</v>
      </c>
      <c r="Q83" s="1112"/>
      <c r="R83" s="1107"/>
      <c r="S83" s="1107"/>
      <c r="T83" s="1107"/>
      <c r="U83" s="263">
        <v>6200</v>
      </c>
      <c r="V83" s="517">
        <f t="shared" si="5"/>
        <v>0.5483870967741935</v>
      </c>
      <c r="W83" s="160">
        <v>2567.72</v>
      </c>
      <c r="X83" s="1120"/>
    </row>
    <row r="84" spans="1:24" ht="30" customHeight="1">
      <c r="A84" s="1113" t="s">
        <v>451</v>
      </c>
      <c r="B84" s="1113" t="s">
        <v>646</v>
      </c>
      <c r="C84" s="1113" t="s">
        <v>647</v>
      </c>
      <c r="D84" s="1116" t="s">
        <v>648</v>
      </c>
      <c r="E84" s="1100" t="s">
        <v>55</v>
      </c>
      <c r="F84" s="1100" t="s">
        <v>53</v>
      </c>
      <c r="G84" s="1100" t="s">
        <v>54</v>
      </c>
      <c r="H84" s="522" t="s">
        <v>649</v>
      </c>
      <c r="I84" s="1092">
        <v>32548</v>
      </c>
      <c r="J84" s="1092" t="s">
        <v>650</v>
      </c>
      <c r="K84" s="1092" t="s">
        <v>42</v>
      </c>
      <c r="L84" s="262" t="s">
        <v>651</v>
      </c>
      <c r="M84" s="253">
        <v>26111.4</v>
      </c>
      <c r="N84" s="254">
        <v>33561.65</v>
      </c>
      <c r="O84" s="252">
        <f t="shared" si="3"/>
        <v>7450.25</v>
      </c>
      <c r="P84" s="364">
        <f t="shared" si="7"/>
        <v>0.22198700004320407</v>
      </c>
      <c r="Q84" s="1110" t="s">
        <v>256</v>
      </c>
      <c r="R84" s="1105">
        <v>0</v>
      </c>
      <c r="S84" s="1102">
        <v>0</v>
      </c>
      <c r="T84" s="1105">
        <v>0</v>
      </c>
      <c r="U84" s="263">
        <v>36825</v>
      </c>
      <c r="V84" s="265">
        <f t="shared" si="5"/>
        <v>0.29093279022403257</v>
      </c>
      <c r="W84" s="160">
        <v>29894.5</v>
      </c>
      <c r="X84" s="1119">
        <v>42571</v>
      </c>
    </row>
    <row r="85" spans="1:24" ht="30" customHeight="1">
      <c r="A85" s="1115"/>
      <c r="B85" s="1115"/>
      <c r="C85" s="1115"/>
      <c r="D85" s="1118"/>
      <c r="E85" s="1108"/>
      <c r="F85" s="1108"/>
      <c r="G85" s="1108"/>
      <c r="H85" s="522" t="s">
        <v>44</v>
      </c>
      <c r="I85" s="1109"/>
      <c r="J85" s="1109"/>
      <c r="K85" s="1109"/>
      <c r="L85" s="262" t="s">
        <v>652</v>
      </c>
      <c r="M85" s="873" t="s">
        <v>24</v>
      </c>
      <c r="N85" s="254">
        <v>17618.45</v>
      </c>
      <c r="O85" s="874" t="s">
        <v>24</v>
      </c>
      <c r="P85" s="874" t="s">
        <v>24</v>
      </c>
      <c r="Q85" s="1112"/>
      <c r="R85" s="1107"/>
      <c r="S85" s="1104"/>
      <c r="T85" s="1107"/>
      <c r="U85" s="263">
        <v>29750</v>
      </c>
      <c r="V85" s="872" t="s">
        <v>24</v>
      </c>
      <c r="W85" s="160">
        <v>15198.8</v>
      </c>
      <c r="X85" s="1120"/>
    </row>
    <row r="86" spans="1:24" ht="30" customHeight="1">
      <c r="A86" s="525" t="s">
        <v>500</v>
      </c>
      <c r="B86" s="525" t="s">
        <v>546</v>
      </c>
      <c r="C86" s="525" t="s">
        <v>653</v>
      </c>
      <c r="D86" s="526" t="s">
        <v>654</v>
      </c>
      <c r="E86" s="523" t="s">
        <v>267</v>
      </c>
      <c r="F86" s="523" t="s">
        <v>53</v>
      </c>
      <c r="G86" s="523" t="s">
        <v>54</v>
      </c>
      <c r="H86" s="527" t="s">
        <v>655</v>
      </c>
      <c r="I86" s="490">
        <v>32573</v>
      </c>
      <c r="J86" s="524" t="s">
        <v>528</v>
      </c>
      <c r="K86" s="524" t="s">
        <v>42</v>
      </c>
      <c r="L86" s="262">
        <v>4</v>
      </c>
      <c r="M86" s="253">
        <v>25120</v>
      </c>
      <c r="N86" s="254">
        <v>51508.8</v>
      </c>
      <c r="O86" s="252">
        <f>N86-M86</f>
        <v>26388.800000000003</v>
      </c>
      <c r="P86" s="364">
        <f t="shared" si="7"/>
        <v>0.512316342061939</v>
      </c>
      <c r="Q86" s="365" t="s">
        <v>403</v>
      </c>
      <c r="R86" s="487">
        <v>0</v>
      </c>
      <c r="S86" s="486">
        <v>0</v>
      </c>
      <c r="T86" s="487">
        <v>0</v>
      </c>
      <c r="U86" s="263">
        <v>26750</v>
      </c>
      <c r="V86" s="528">
        <f>(U86-M86)/U86*100%</f>
        <v>0.06093457943925234</v>
      </c>
      <c r="W86" s="160">
        <v>38600</v>
      </c>
      <c r="X86" s="488">
        <v>42572</v>
      </c>
    </row>
    <row r="87" spans="1:24" ht="30" customHeight="1">
      <c r="A87" s="553" t="s">
        <v>501</v>
      </c>
      <c r="B87" s="553" t="s">
        <v>676</v>
      </c>
      <c r="C87" s="553" t="s">
        <v>699</v>
      </c>
      <c r="D87" s="648" t="s">
        <v>781</v>
      </c>
      <c r="E87" s="551" t="s">
        <v>55</v>
      </c>
      <c r="F87" s="551" t="s">
        <v>53</v>
      </c>
      <c r="G87" s="605" t="s">
        <v>730</v>
      </c>
      <c r="H87" s="649" t="s">
        <v>782</v>
      </c>
      <c r="I87" s="533">
        <v>32563</v>
      </c>
      <c r="J87" s="552" t="s">
        <v>528</v>
      </c>
      <c r="K87" s="552" t="s">
        <v>43</v>
      </c>
      <c r="L87" s="262">
        <v>1</v>
      </c>
      <c r="M87" s="253">
        <v>104000</v>
      </c>
      <c r="N87" s="254">
        <v>200156.71</v>
      </c>
      <c r="O87" s="252">
        <f>N87-M87</f>
        <v>96156.70999999999</v>
      </c>
      <c r="P87" s="364">
        <f t="shared" si="7"/>
        <v>0.48040712699564253</v>
      </c>
      <c r="Q87" s="365" t="s">
        <v>661</v>
      </c>
      <c r="R87" s="529">
        <v>0</v>
      </c>
      <c r="S87" s="536">
        <v>0</v>
      </c>
      <c r="T87" s="529">
        <v>1</v>
      </c>
      <c r="U87" s="263">
        <v>206700</v>
      </c>
      <c r="V87" s="542">
        <f>(U87-M87)/U87*100%</f>
        <v>0.4968553459119497</v>
      </c>
      <c r="W87" s="160">
        <v>187915</v>
      </c>
      <c r="X87" s="530">
        <v>42606</v>
      </c>
    </row>
    <row r="88" spans="1:24" ht="30" customHeight="1">
      <c r="A88" s="553" t="s">
        <v>529</v>
      </c>
      <c r="B88" s="553" t="s">
        <v>663</v>
      </c>
      <c r="C88" s="553" t="s">
        <v>700</v>
      </c>
      <c r="D88" s="554" t="s">
        <v>701</v>
      </c>
      <c r="E88" s="551" t="s">
        <v>267</v>
      </c>
      <c r="F88" s="551" t="s">
        <v>53</v>
      </c>
      <c r="G88" s="605" t="s">
        <v>730</v>
      </c>
      <c r="H88" s="883" t="s">
        <v>1046</v>
      </c>
      <c r="I88" s="533">
        <v>32461</v>
      </c>
      <c r="J88" s="552" t="s">
        <v>195</v>
      </c>
      <c r="K88" s="552" t="s">
        <v>702</v>
      </c>
      <c r="L88" s="262">
        <v>1</v>
      </c>
      <c r="M88" s="253">
        <v>20000</v>
      </c>
      <c r="N88" s="254">
        <v>21870.2</v>
      </c>
      <c r="O88" s="252">
        <f>N88-M88</f>
        <v>1870.2000000000007</v>
      </c>
      <c r="P88" s="364">
        <f t="shared" si="7"/>
        <v>0.08551362127461115</v>
      </c>
      <c r="Q88" s="365" t="s">
        <v>779</v>
      </c>
      <c r="R88" s="529">
        <v>0</v>
      </c>
      <c r="S88" s="536">
        <v>0</v>
      </c>
      <c r="T88" s="529">
        <v>1</v>
      </c>
      <c r="U88" s="263">
        <v>30000</v>
      </c>
      <c r="V88" s="542">
        <f>(U88-M88)/U88*100%</f>
        <v>0.3333333333333333</v>
      </c>
      <c r="W88" s="160">
        <v>18020</v>
      </c>
      <c r="X88" s="530">
        <v>42682</v>
      </c>
    </row>
    <row r="89" spans="1:24" ht="30" customHeight="1">
      <c r="A89" s="541" t="s">
        <v>519</v>
      </c>
      <c r="B89" s="541" t="s">
        <v>663</v>
      </c>
      <c r="C89" s="541" t="s">
        <v>664</v>
      </c>
      <c r="D89" s="151" t="s">
        <v>665</v>
      </c>
      <c r="E89" s="539" t="s">
        <v>59</v>
      </c>
      <c r="F89" s="539" t="s">
        <v>53</v>
      </c>
      <c r="G89" s="539" t="s">
        <v>54</v>
      </c>
      <c r="H89" s="154" t="s">
        <v>666</v>
      </c>
      <c r="I89" s="533">
        <v>32617</v>
      </c>
      <c r="J89" s="540" t="s">
        <v>528</v>
      </c>
      <c r="K89" s="540" t="s">
        <v>43</v>
      </c>
      <c r="L89" s="262">
        <v>1</v>
      </c>
      <c r="M89" s="253">
        <v>176000</v>
      </c>
      <c r="N89" s="254">
        <v>216000</v>
      </c>
      <c r="O89" s="252">
        <f>N89-M89</f>
        <v>40000</v>
      </c>
      <c r="P89" s="364">
        <f t="shared" si="7"/>
        <v>0.18518518518518517</v>
      </c>
      <c r="Q89" s="365" t="s">
        <v>173</v>
      </c>
      <c r="R89" s="529">
        <v>0</v>
      </c>
      <c r="S89" s="536">
        <v>0</v>
      </c>
      <c r="T89" s="529">
        <v>0</v>
      </c>
      <c r="U89" s="263">
        <v>212000</v>
      </c>
      <c r="V89" s="542">
        <f>(U89-M89)/U89*100%</f>
        <v>0.16981132075471697</v>
      </c>
      <c r="W89" s="160">
        <v>1858000</v>
      </c>
      <c r="X89" s="530">
        <v>42576</v>
      </c>
    </row>
    <row r="90" spans="1:24" ht="30" customHeight="1">
      <c r="A90" s="553" t="s">
        <v>510</v>
      </c>
      <c r="B90" s="553" t="s">
        <v>603</v>
      </c>
      <c r="C90" s="553" t="s">
        <v>703</v>
      </c>
      <c r="D90" s="554" t="s">
        <v>704</v>
      </c>
      <c r="E90" s="476" t="s">
        <v>55</v>
      </c>
      <c r="F90" s="476" t="s">
        <v>53</v>
      </c>
      <c r="G90" s="476" t="s">
        <v>730</v>
      </c>
      <c r="H90" s="826" t="s">
        <v>693</v>
      </c>
      <c r="I90" s="410">
        <v>32423</v>
      </c>
      <c r="J90" s="552" t="s">
        <v>195</v>
      </c>
      <c r="K90" s="552" t="s">
        <v>42</v>
      </c>
      <c r="L90" s="262">
        <v>1</v>
      </c>
      <c r="M90" s="1038" t="s">
        <v>24</v>
      </c>
      <c r="N90" s="1038" t="s">
        <v>24</v>
      </c>
      <c r="O90" s="1038" t="s">
        <v>24</v>
      </c>
      <c r="P90" s="1038" t="s">
        <v>24</v>
      </c>
      <c r="Q90" s="1038" t="s">
        <v>24</v>
      </c>
      <c r="R90" s="1038" t="s">
        <v>24</v>
      </c>
      <c r="S90" s="1038" t="s">
        <v>24</v>
      </c>
      <c r="T90" s="1038" t="s">
        <v>24</v>
      </c>
      <c r="U90" s="1038" t="s">
        <v>24</v>
      </c>
      <c r="V90" s="1038" t="s">
        <v>24</v>
      </c>
      <c r="W90" s="1038" t="s">
        <v>24</v>
      </c>
      <c r="X90" s="1038" t="s">
        <v>24</v>
      </c>
    </row>
    <row r="91" spans="1:24" ht="30" customHeight="1">
      <c r="A91" s="534" t="s">
        <v>545</v>
      </c>
      <c r="B91" s="534" t="s">
        <v>657</v>
      </c>
      <c r="C91" s="534" t="s">
        <v>658</v>
      </c>
      <c r="D91" s="535" t="s">
        <v>659</v>
      </c>
      <c r="E91" s="531" t="s">
        <v>247</v>
      </c>
      <c r="F91" s="532" t="s">
        <v>53</v>
      </c>
      <c r="G91" s="532" t="s">
        <v>54</v>
      </c>
      <c r="H91" s="537" t="s">
        <v>660</v>
      </c>
      <c r="I91" s="410">
        <v>32643</v>
      </c>
      <c r="J91" s="533" t="s">
        <v>528</v>
      </c>
      <c r="K91" s="533" t="s">
        <v>42</v>
      </c>
      <c r="L91" s="262">
        <v>1</v>
      </c>
      <c r="M91" s="253">
        <v>7300</v>
      </c>
      <c r="N91" s="254">
        <v>37026.6</v>
      </c>
      <c r="O91" s="252">
        <f>N91-M91</f>
        <v>29726.6</v>
      </c>
      <c r="P91" s="364">
        <f>O91/N91</f>
        <v>0.8028444415636327</v>
      </c>
      <c r="Q91" s="365" t="s">
        <v>661</v>
      </c>
      <c r="R91" s="407">
        <v>2</v>
      </c>
      <c r="S91" s="406">
        <v>0</v>
      </c>
      <c r="T91" s="407">
        <v>0</v>
      </c>
      <c r="U91" s="263">
        <v>31320</v>
      </c>
      <c r="V91" s="538">
        <f>(U91-M91)/U91*100%</f>
        <v>0.7669220945083014</v>
      </c>
      <c r="W91" s="160">
        <v>5398</v>
      </c>
      <c r="X91" s="408">
        <v>42576</v>
      </c>
    </row>
    <row r="92" spans="1:24" ht="30" customHeight="1">
      <c r="A92" s="824" t="s">
        <v>525</v>
      </c>
      <c r="B92" s="824" t="s">
        <v>671</v>
      </c>
      <c r="C92" s="824" t="s">
        <v>992</v>
      </c>
      <c r="D92" s="825" t="s">
        <v>473</v>
      </c>
      <c r="E92" s="821" t="s">
        <v>247</v>
      </c>
      <c r="F92" s="822" t="s">
        <v>53</v>
      </c>
      <c r="G92" s="822" t="s">
        <v>54</v>
      </c>
      <c r="H92" s="826" t="s">
        <v>993</v>
      </c>
      <c r="I92" s="564">
        <v>32586</v>
      </c>
      <c r="J92" s="823" t="s">
        <v>528</v>
      </c>
      <c r="K92" s="823" t="s">
        <v>43</v>
      </c>
      <c r="L92" s="560">
        <v>1</v>
      </c>
      <c r="M92" s="873" t="s">
        <v>24</v>
      </c>
      <c r="N92" s="873" t="s">
        <v>24</v>
      </c>
      <c r="O92" s="873" t="s">
        <v>24</v>
      </c>
      <c r="P92" s="873" t="s">
        <v>24</v>
      </c>
      <c r="Q92" s="873" t="s">
        <v>24</v>
      </c>
      <c r="R92" s="873" t="s">
        <v>24</v>
      </c>
      <c r="S92" s="873" t="s">
        <v>24</v>
      </c>
      <c r="T92" s="873" t="s">
        <v>24</v>
      </c>
      <c r="U92" s="873" t="s">
        <v>24</v>
      </c>
      <c r="V92" s="873" t="s">
        <v>24</v>
      </c>
      <c r="W92" s="873" t="s">
        <v>24</v>
      </c>
      <c r="X92" s="873" t="s">
        <v>24</v>
      </c>
    </row>
    <row r="93" spans="1:24" ht="30" customHeight="1">
      <c r="A93" s="600" t="s">
        <v>523</v>
      </c>
      <c r="B93" s="600" t="s">
        <v>718</v>
      </c>
      <c r="C93" s="600" t="s">
        <v>719</v>
      </c>
      <c r="D93" s="601" t="s">
        <v>720</v>
      </c>
      <c r="E93" s="597" t="s">
        <v>247</v>
      </c>
      <c r="F93" s="598" t="s">
        <v>53</v>
      </c>
      <c r="G93" s="598" t="s">
        <v>54</v>
      </c>
      <c r="H93" s="602" t="s">
        <v>721</v>
      </c>
      <c r="I93" s="587">
        <v>32531</v>
      </c>
      <c r="J93" s="599" t="s">
        <v>136</v>
      </c>
      <c r="K93" s="599" t="s">
        <v>42</v>
      </c>
      <c r="L93" s="584">
        <v>1</v>
      </c>
      <c r="M93" s="585">
        <v>3366</v>
      </c>
      <c r="N93" s="254">
        <v>16412</v>
      </c>
      <c r="O93" s="252">
        <f aca="true" t="shared" si="8" ref="O93:O102">N93-M93</f>
        <v>13046</v>
      </c>
      <c r="P93" s="604">
        <f aca="true" t="shared" si="9" ref="P93:P102">O93/N93</f>
        <v>0.7949061662198391</v>
      </c>
      <c r="Q93" s="365" t="s">
        <v>722</v>
      </c>
      <c r="R93" s="578">
        <v>0</v>
      </c>
      <c r="S93" s="577">
        <v>0</v>
      </c>
      <c r="T93" s="578">
        <v>2</v>
      </c>
      <c r="U93" s="576">
        <v>14000</v>
      </c>
      <c r="V93" s="603">
        <f aca="true" t="shared" si="10" ref="V93:V102">(U93-M93)/U93*100%</f>
        <v>0.7595714285714286</v>
      </c>
      <c r="W93" s="583">
        <v>15000</v>
      </c>
      <c r="X93" s="588">
        <v>42594</v>
      </c>
    </row>
    <row r="94" spans="1:24" ht="30" customHeight="1">
      <c r="A94" s="591" t="s">
        <v>538</v>
      </c>
      <c r="B94" s="591" t="s">
        <v>645</v>
      </c>
      <c r="C94" s="591" t="s">
        <v>713</v>
      </c>
      <c r="D94" s="592" t="s">
        <v>714</v>
      </c>
      <c r="E94" s="589" t="s">
        <v>55</v>
      </c>
      <c r="F94" s="209" t="s">
        <v>53</v>
      </c>
      <c r="G94" s="209" t="s">
        <v>54</v>
      </c>
      <c r="H94" s="593" t="s">
        <v>715</v>
      </c>
      <c r="I94" s="587">
        <v>32679</v>
      </c>
      <c r="J94" s="590" t="s">
        <v>136</v>
      </c>
      <c r="K94" s="590" t="s">
        <v>42</v>
      </c>
      <c r="L94" s="584">
        <v>1</v>
      </c>
      <c r="M94" s="585">
        <v>23760</v>
      </c>
      <c r="N94" s="254">
        <v>29478</v>
      </c>
      <c r="O94" s="252">
        <f t="shared" si="8"/>
        <v>5718</v>
      </c>
      <c r="P94" s="595">
        <f t="shared" si="9"/>
        <v>0.19397516792184002</v>
      </c>
      <c r="Q94" s="365" t="s">
        <v>661</v>
      </c>
      <c r="R94" s="578">
        <v>0</v>
      </c>
      <c r="S94" s="577">
        <v>0</v>
      </c>
      <c r="T94" s="578">
        <v>0</v>
      </c>
      <c r="U94" s="576">
        <v>42000</v>
      </c>
      <c r="V94" s="594">
        <f t="shared" si="10"/>
        <v>0.4342857142857143</v>
      </c>
      <c r="W94" s="583">
        <v>19350</v>
      </c>
      <c r="X94" s="588">
        <v>42594</v>
      </c>
    </row>
    <row r="95" spans="1:24" ht="30" customHeight="1">
      <c r="A95" s="1113" t="s">
        <v>542</v>
      </c>
      <c r="B95" s="1113" t="s">
        <v>733</v>
      </c>
      <c r="C95" s="1113" t="s">
        <v>807</v>
      </c>
      <c r="D95" s="1116" t="s">
        <v>808</v>
      </c>
      <c r="E95" s="1100" t="s">
        <v>267</v>
      </c>
      <c r="F95" s="1100" t="s">
        <v>53</v>
      </c>
      <c r="G95" s="1100" t="s">
        <v>54</v>
      </c>
      <c r="H95" s="670" t="s">
        <v>809</v>
      </c>
      <c r="I95" s="1092">
        <v>32667</v>
      </c>
      <c r="J95" s="1092" t="s">
        <v>528</v>
      </c>
      <c r="K95" s="1092" t="s">
        <v>42</v>
      </c>
      <c r="L95" s="1096">
        <v>9</v>
      </c>
      <c r="M95" s="669">
        <v>2120</v>
      </c>
      <c r="N95" s="254">
        <v>4979</v>
      </c>
      <c r="O95" s="252">
        <f t="shared" si="8"/>
        <v>2859</v>
      </c>
      <c r="P95" s="665">
        <f t="shared" si="9"/>
        <v>0.5742116890941956</v>
      </c>
      <c r="Q95" s="1110" t="s">
        <v>812</v>
      </c>
      <c r="R95" s="1105">
        <v>0</v>
      </c>
      <c r="S95" s="1102">
        <v>0</v>
      </c>
      <c r="T95" s="1105">
        <v>0</v>
      </c>
      <c r="U95" s="666">
        <v>3284</v>
      </c>
      <c r="V95" s="667">
        <f t="shared" si="10"/>
        <v>0.35444579780755175</v>
      </c>
      <c r="W95" s="668">
        <v>2528</v>
      </c>
      <c r="X95" s="1119">
        <v>42618</v>
      </c>
    </row>
    <row r="96" spans="1:24" ht="30" customHeight="1">
      <c r="A96" s="1114"/>
      <c r="B96" s="1114"/>
      <c r="C96" s="1114"/>
      <c r="D96" s="1117"/>
      <c r="E96" s="1101"/>
      <c r="F96" s="1101"/>
      <c r="G96" s="1101"/>
      <c r="H96" s="670" t="s">
        <v>810</v>
      </c>
      <c r="I96" s="1093"/>
      <c r="J96" s="1093"/>
      <c r="K96" s="1093"/>
      <c r="L96" s="1097"/>
      <c r="M96" s="669">
        <v>13008</v>
      </c>
      <c r="N96" s="254">
        <v>21347</v>
      </c>
      <c r="O96" s="252">
        <f t="shared" si="8"/>
        <v>8339</v>
      </c>
      <c r="P96" s="665">
        <f t="shared" si="9"/>
        <v>0.39064037101232024</v>
      </c>
      <c r="Q96" s="1111"/>
      <c r="R96" s="1106"/>
      <c r="S96" s="1103"/>
      <c r="T96" s="1106"/>
      <c r="U96" s="666">
        <v>22500</v>
      </c>
      <c r="V96" s="667">
        <f t="shared" si="10"/>
        <v>0.42186666666666667</v>
      </c>
      <c r="W96" s="668">
        <v>14500</v>
      </c>
      <c r="X96" s="1121"/>
    </row>
    <row r="97" spans="1:24" ht="30" customHeight="1">
      <c r="A97" s="1115"/>
      <c r="B97" s="1115"/>
      <c r="C97" s="1115"/>
      <c r="D97" s="1118"/>
      <c r="E97" s="1108"/>
      <c r="F97" s="1108"/>
      <c r="G97" s="1108"/>
      <c r="H97" s="670" t="s">
        <v>811</v>
      </c>
      <c r="I97" s="1109"/>
      <c r="J97" s="1109"/>
      <c r="K97" s="1109"/>
      <c r="L97" s="1122"/>
      <c r="M97" s="561">
        <v>6750</v>
      </c>
      <c r="N97" s="254">
        <v>8275.5</v>
      </c>
      <c r="O97" s="252">
        <f t="shared" si="8"/>
        <v>1525.5</v>
      </c>
      <c r="P97" s="575">
        <f t="shared" si="9"/>
        <v>0.18433931484502447</v>
      </c>
      <c r="Q97" s="1112"/>
      <c r="R97" s="1107"/>
      <c r="S97" s="1104"/>
      <c r="T97" s="1107"/>
      <c r="U97" s="556">
        <v>34500</v>
      </c>
      <c r="V97" s="582">
        <f t="shared" si="10"/>
        <v>0.8043478260869565</v>
      </c>
      <c r="W97" s="559">
        <v>3900</v>
      </c>
      <c r="X97" s="1120"/>
    </row>
    <row r="98" spans="1:24" ht="30" customHeight="1">
      <c r="A98" s="580" t="s">
        <v>543</v>
      </c>
      <c r="B98" s="580" t="s">
        <v>709</v>
      </c>
      <c r="C98" s="580" t="s">
        <v>710</v>
      </c>
      <c r="D98" s="579" t="s">
        <v>711</v>
      </c>
      <c r="E98" s="581" t="s">
        <v>267</v>
      </c>
      <c r="F98" s="209" t="s">
        <v>53</v>
      </c>
      <c r="G98" s="209" t="s">
        <v>54</v>
      </c>
      <c r="H98" s="586" t="s">
        <v>712</v>
      </c>
      <c r="I98" s="564">
        <v>32673</v>
      </c>
      <c r="J98" s="596" t="s">
        <v>387</v>
      </c>
      <c r="K98" s="587" t="s">
        <v>42</v>
      </c>
      <c r="L98" s="560">
        <v>2</v>
      </c>
      <c r="M98" s="561">
        <v>10500</v>
      </c>
      <c r="N98" s="254">
        <v>23720</v>
      </c>
      <c r="O98" s="252">
        <f t="shared" si="8"/>
        <v>13220</v>
      </c>
      <c r="P98" s="575">
        <f t="shared" si="9"/>
        <v>0.5573355817875211</v>
      </c>
      <c r="Q98" s="365" t="s">
        <v>240</v>
      </c>
      <c r="R98" s="558">
        <v>0</v>
      </c>
      <c r="S98" s="557">
        <v>0</v>
      </c>
      <c r="T98" s="558">
        <v>0</v>
      </c>
      <c r="U98" s="556">
        <v>15000</v>
      </c>
      <c r="V98" s="582">
        <f t="shared" si="10"/>
        <v>0.3</v>
      </c>
      <c r="W98" s="559">
        <v>19700</v>
      </c>
      <c r="X98" s="565">
        <v>42593</v>
      </c>
    </row>
    <row r="99" spans="1:24" ht="30" customHeight="1">
      <c r="A99" s="1113" t="s">
        <v>544</v>
      </c>
      <c r="B99" s="1113" t="s">
        <v>676</v>
      </c>
      <c r="C99" s="1113" t="s">
        <v>737</v>
      </c>
      <c r="D99" s="1116" t="s">
        <v>738</v>
      </c>
      <c r="E99" s="1100" t="s">
        <v>267</v>
      </c>
      <c r="F99" s="1100" t="s">
        <v>53</v>
      </c>
      <c r="G99" s="1100" t="s">
        <v>54</v>
      </c>
      <c r="H99" s="625" t="s">
        <v>739</v>
      </c>
      <c r="I99" s="1092">
        <v>32665</v>
      </c>
      <c r="J99" s="1123" t="s">
        <v>528</v>
      </c>
      <c r="K99" s="1092" t="s">
        <v>42</v>
      </c>
      <c r="L99" s="1096">
        <v>6</v>
      </c>
      <c r="M99" s="624">
        <v>20510</v>
      </c>
      <c r="N99" s="254">
        <v>68250</v>
      </c>
      <c r="O99" s="252">
        <f t="shared" si="8"/>
        <v>47740</v>
      </c>
      <c r="P99" s="620">
        <f t="shared" si="9"/>
        <v>0.6994871794871795</v>
      </c>
      <c r="Q99" s="1110" t="s">
        <v>248</v>
      </c>
      <c r="R99" s="1105">
        <v>0</v>
      </c>
      <c r="S99" s="1102">
        <v>0</v>
      </c>
      <c r="T99" s="1105">
        <v>0</v>
      </c>
      <c r="U99" s="621">
        <v>39080</v>
      </c>
      <c r="V99" s="622">
        <f t="shared" si="10"/>
        <v>0.47517911975435007</v>
      </c>
      <c r="W99" s="623">
        <v>27295</v>
      </c>
      <c r="X99" s="1119">
        <v>42597</v>
      </c>
    </row>
    <row r="100" spans="1:24" ht="30" customHeight="1">
      <c r="A100" s="1115"/>
      <c r="B100" s="1115"/>
      <c r="C100" s="1115"/>
      <c r="D100" s="1118"/>
      <c r="E100" s="1108"/>
      <c r="F100" s="1108"/>
      <c r="G100" s="1108"/>
      <c r="H100" s="625" t="s">
        <v>740</v>
      </c>
      <c r="I100" s="1109"/>
      <c r="J100" s="1124"/>
      <c r="K100" s="1109"/>
      <c r="L100" s="1122"/>
      <c r="M100" s="617">
        <v>10120</v>
      </c>
      <c r="N100" s="254">
        <v>16661</v>
      </c>
      <c r="O100" s="252">
        <f t="shared" si="8"/>
        <v>6541</v>
      </c>
      <c r="P100" s="620">
        <f t="shared" si="9"/>
        <v>0.3925934817838065</v>
      </c>
      <c r="Q100" s="1112"/>
      <c r="R100" s="1107"/>
      <c r="S100" s="1104"/>
      <c r="T100" s="1107"/>
      <c r="U100" s="619">
        <v>14400</v>
      </c>
      <c r="V100" s="622">
        <f t="shared" si="10"/>
        <v>0.2972222222222222</v>
      </c>
      <c r="W100" s="615">
        <v>7530</v>
      </c>
      <c r="X100" s="1120"/>
    </row>
    <row r="101" spans="1:24" ht="30" customHeight="1">
      <c r="A101" s="611" t="s">
        <v>553</v>
      </c>
      <c r="B101" s="611" t="s">
        <v>733</v>
      </c>
      <c r="C101" s="611" t="s">
        <v>734</v>
      </c>
      <c r="D101" s="626" t="s">
        <v>735</v>
      </c>
      <c r="E101" s="609" t="s">
        <v>267</v>
      </c>
      <c r="F101" s="209" t="s">
        <v>53</v>
      </c>
      <c r="G101" s="209" t="s">
        <v>54</v>
      </c>
      <c r="H101" s="613" t="s">
        <v>736</v>
      </c>
      <c r="I101" s="610">
        <v>32669</v>
      </c>
      <c r="J101" s="596" t="s">
        <v>195</v>
      </c>
      <c r="K101" s="610" t="s">
        <v>42</v>
      </c>
      <c r="L101" s="616">
        <v>2</v>
      </c>
      <c r="M101" s="617">
        <v>24990</v>
      </c>
      <c r="N101" s="254">
        <v>25823.85</v>
      </c>
      <c r="O101" s="252">
        <f t="shared" si="8"/>
        <v>833.8499999999985</v>
      </c>
      <c r="P101" s="618">
        <f t="shared" si="9"/>
        <v>0.03228991804088076</v>
      </c>
      <c r="Q101" s="365" t="s">
        <v>173</v>
      </c>
      <c r="R101" s="607">
        <v>0</v>
      </c>
      <c r="S101" s="612">
        <v>0</v>
      </c>
      <c r="T101" s="607">
        <v>0</v>
      </c>
      <c r="U101" s="619">
        <v>30400</v>
      </c>
      <c r="V101" s="614">
        <f t="shared" si="10"/>
        <v>0.17796052631578949</v>
      </c>
      <c r="W101" s="615">
        <v>26455.5</v>
      </c>
      <c r="X101" s="608">
        <v>42598</v>
      </c>
    </row>
    <row r="102" spans="1:24" ht="30" customHeight="1">
      <c r="A102" s="1113" t="s">
        <v>555</v>
      </c>
      <c r="B102" s="1113" t="s">
        <v>741</v>
      </c>
      <c r="C102" s="1113" t="s">
        <v>742</v>
      </c>
      <c r="D102" s="1116" t="s">
        <v>743</v>
      </c>
      <c r="E102" s="1100" t="s">
        <v>267</v>
      </c>
      <c r="F102" s="1100" t="s">
        <v>53</v>
      </c>
      <c r="G102" s="1100" t="s">
        <v>54</v>
      </c>
      <c r="H102" s="628" t="s">
        <v>744</v>
      </c>
      <c r="I102" s="1092">
        <v>32670</v>
      </c>
      <c r="J102" s="1123" t="s">
        <v>528</v>
      </c>
      <c r="K102" s="610"/>
      <c r="L102" s="631" t="s">
        <v>745</v>
      </c>
      <c r="M102" s="617">
        <v>8845</v>
      </c>
      <c r="N102" s="254">
        <v>15756</v>
      </c>
      <c r="O102" s="252">
        <f t="shared" si="8"/>
        <v>6911</v>
      </c>
      <c r="P102" s="618">
        <f t="shared" si="9"/>
        <v>0.43862655496318864</v>
      </c>
      <c r="Q102" s="1110" t="s">
        <v>203</v>
      </c>
      <c r="R102" s="1105">
        <v>0</v>
      </c>
      <c r="S102" s="1102">
        <v>0</v>
      </c>
      <c r="T102" s="1105">
        <v>0</v>
      </c>
      <c r="U102" s="619">
        <v>13700</v>
      </c>
      <c r="V102" s="614">
        <f t="shared" si="10"/>
        <v>0.3543795620437956</v>
      </c>
      <c r="W102" s="615">
        <v>7816</v>
      </c>
      <c r="X102" s="1119">
        <v>42599</v>
      </c>
    </row>
    <row r="103" spans="1:24" ht="31.5" customHeight="1">
      <c r="A103" s="1114"/>
      <c r="B103" s="1114"/>
      <c r="C103" s="1114"/>
      <c r="D103" s="1117"/>
      <c r="E103" s="1101"/>
      <c r="F103" s="1101"/>
      <c r="G103" s="1101"/>
      <c r="H103" s="628" t="s">
        <v>419</v>
      </c>
      <c r="I103" s="1093"/>
      <c r="J103" s="1151"/>
      <c r="K103" s="627"/>
      <c r="L103" s="635" t="s">
        <v>746</v>
      </c>
      <c r="M103" s="632" t="s">
        <v>24</v>
      </c>
      <c r="N103" s="254">
        <v>19529.2</v>
      </c>
      <c r="O103" s="874" t="s">
        <v>24</v>
      </c>
      <c r="P103" s="874" t="s">
        <v>24</v>
      </c>
      <c r="Q103" s="1111"/>
      <c r="R103" s="1106"/>
      <c r="S103" s="1103"/>
      <c r="T103" s="1106"/>
      <c r="U103" s="634" t="s">
        <v>24</v>
      </c>
      <c r="V103" s="871" t="s">
        <v>24</v>
      </c>
      <c r="W103" s="630">
        <v>11605.5</v>
      </c>
      <c r="X103" s="1121"/>
    </row>
    <row r="104" spans="1:24" ht="30" customHeight="1">
      <c r="A104" s="1115"/>
      <c r="B104" s="1115"/>
      <c r="C104" s="1115"/>
      <c r="D104" s="1118"/>
      <c r="E104" s="1108"/>
      <c r="F104" s="1108"/>
      <c r="G104" s="1108"/>
      <c r="H104" s="628" t="s">
        <v>747</v>
      </c>
      <c r="I104" s="1109"/>
      <c r="J104" s="1124"/>
      <c r="K104" s="627"/>
      <c r="L104" s="631">
        <v>11</v>
      </c>
      <c r="M104" s="632">
        <v>4500</v>
      </c>
      <c r="N104" s="254">
        <v>5040</v>
      </c>
      <c r="O104" s="252">
        <f aca="true" t="shared" si="11" ref="O104:O113">N104-M104</f>
        <v>540</v>
      </c>
      <c r="P104" s="633">
        <f aca="true" t="shared" si="12" ref="P104:P113">O104/N104</f>
        <v>0.10714285714285714</v>
      </c>
      <c r="Q104" s="1112"/>
      <c r="R104" s="1107"/>
      <c r="S104" s="1104"/>
      <c r="T104" s="1107"/>
      <c r="U104" s="634">
        <v>12000</v>
      </c>
      <c r="V104" s="629">
        <f aca="true" t="shared" si="13" ref="V104:V113">(U104-M104)/U104*100%</f>
        <v>0.625</v>
      </c>
      <c r="W104" s="630">
        <v>2400</v>
      </c>
      <c r="X104" s="1120"/>
    </row>
    <row r="105" spans="1:24" ht="30" customHeight="1">
      <c r="A105" s="1113" t="s">
        <v>560</v>
      </c>
      <c r="B105" s="1113" t="s">
        <v>706</v>
      </c>
      <c r="C105" s="1113" t="s">
        <v>776</v>
      </c>
      <c r="D105" s="1116" t="s">
        <v>777</v>
      </c>
      <c r="E105" s="1100" t="s">
        <v>267</v>
      </c>
      <c r="F105" s="1100" t="s">
        <v>53</v>
      </c>
      <c r="G105" s="1100" t="s">
        <v>54</v>
      </c>
      <c r="H105" s="647" t="s">
        <v>778</v>
      </c>
      <c r="I105" s="1092">
        <v>32644</v>
      </c>
      <c r="J105" s="1123" t="s">
        <v>565</v>
      </c>
      <c r="K105" s="1092" t="s">
        <v>42</v>
      </c>
      <c r="L105" s="631">
        <v>1</v>
      </c>
      <c r="M105" s="632">
        <v>3682.8</v>
      </c>
      <c r="N105" s="254">
        <v>6625</v>
      </c>
      <c r="O105" s="252">
        <f t="shared" si="11"/>
        <v>2942.2</v>
      </c>
      <c r="P105" s="642">
        <f t="shared" si="12"/>
        <v>0.44410566037735844</v>
      </c>
      <c r="Q105" s="1110" t="s">
        <v>779</v>
      </c>
      <c r="R105" s="1105">
        <v>0</v>
      </c>
      <c r="S105" s="1102">
        <v>0</v>
      </c>
      <c r="T105" s="1105">
        <v>0</v>
      </c>
      <c r="U105" s="634">
        <v>6850</v>
      </c>
      <c r="V105" s="629">
        <f t="shared" si="13"/>
        <v>0.4623649635036496</v>
      </c>
      <c r="W105" s="630">
        <v>5100</v>
      </c>
      <c r="X105" s="1119">
        <v>42606</v>
      </c>
    </row>
    <row r="106" spans="1:24" ht="30" customHeight="1">
      <c r="A106" s="1115"/>
      <c r="B106" s="1115"/>
      <c r="C106" s="1115"/>
      <c r="D106" s="1118"/>
      <c r="E106" s="1108"/>
      <c r="F106" s="1108"/>
      <c r="G106" s="1108"/>
      <c r="H106" s="647" t="s">
        <v>780</v>
      </c>
      <c r="I106" s="1109"/>
      <c r="J106" s="1124"/>
      <c r="K106" s="1109"/>
      <c r="L106" s="641">
        <v>2</v>
      </c>
      <c r="M106" s="646">
        <v>3800</v>
      </c>
      <c r="N106" s="254">
        <v>3900</v>
      </c>
      <c r="O106" s="252">
        <f t="shared" si="11"/>
        <v>100</v>
      </c>
      <c r="P106" s="642">
        <f t="shared" si="12"/>
        <v>0.02564102564102564</v>
      </c>
      <c r="Q106" s="1112"/>
      <c r="R106" s="1107"/>
      <c r="S106" s="1104"/>
      <c r="T106" s="1107"/>
      <c r="U106" s="643">
        <v>4360</v>
      </c>
      <c r="V106" s="644">
        <f t="shared" si="13"/>
        <v>0.12844036697247707</v>
      </c>
      <c r="W106" s="645">
        <v>3000</v>
      </c>
      <c r="X106" s="1120"/>
    </row>
    <row r="107" spans="1:24" ht="30" customHeight="1">
      <c r="A107" s="674" t="s">
        <v>577</v>
      </c>
      <c r="B107" s="674" t="s">
        <v>798</v>
      </c>
      <c r="C107" s="674" t="s">
        <v>813</v>
      </c>
      <c r="D107" s="675" t="s">
        <v>814</v>
      </c>
      <c r="E107" s="671" t="s">
        <v>121</v>
      </c>
      <c r="F107" s="700" t="s">
        <v>53</v>
      </c>
      <c r="G107" s="209" t="s">
        <v>54</v>
      </c>
      <c r="H107" s="676" t="s">
        <v>815</v>
      </c>
      <c r="I107" s="640">
        <v>32693</v>
      </c>
      <c r="J107" s="673" t="s">
        <v>136</v>
      </c>
      <c r="K107" s="672" t="s">
        <v>42</v>
      </c>
      <c r="L107" s="641">
        <v>1</v>
      </c>
      <c r="M107" s="646">
        <v>43100</v>
      </c>
      <c r="N107" s="254">
        <v>51616.67</v>
      </c>
      <c r="O107" s="252">
        <f t="shared" si="11"/>
        <v>8516.669999999998</v>
      </c>
      <c r="P107" s="656">
        <f t="shared" si="12"/>
        <v>0.1649984394576403</v>
      </c>
      <c r="Q107" s="365" t="s">
        <v>258</v>
      </c>
      <c r="R107" s="637">
        <v>0</v>
      </c>
      <c r="S107" s="638">
        <v>0</v>
      </c>
      <c r="T107" s="637">
        <v>0</v>
      </c>
      <c r="U107" s="643">
        <v>49000</v>
      </c>
      <c r="V107" s="655">
        <f t="shared" si="13"/>
        <v>0.12040816326530612</v>
      </c>
      <c r="W107" s="645">
        <v>4.38</v>
      </c>
      <c r="X107" s="639">
        <v>42619</v>
      </c>
    </row>
    <row r="108" spans="1:24" ht="30" customHeight="1">
      <c r="A108" s="653" t="s">
        <v>592</v>
      </c>
      <c r="B108" s="653" t="s">
        <v>749</v>
      </c>
      <c r="C108" s="653" t="s">
        <v>788</v>
      </c>
      <c r="D108" s="654" t="s">
        <v>789</v>
      </c>
      <c r="E108" s="650" t="s">
        <v>121</v>
      </c>
      <c r="F108" s="209" t="s">
        <v>53</v>
      </c>
      <c r="G108" s="209" t="s">
        <v>54</v>
      </c>
      <c r="H108" s="662" t="s">
        <v>806</v>
      </c>
      <c r="I108" s="640">
        <v>32692</v>
      </c>
      <c r="J108" s="652" t="s">
        <v>136</v>
      </c>
      <c r="K108" s="651" t="s">
        <v>42</v>
      </c>
      <c r="L108" s="641">
        <v>1</v>
      </c>
      <c r="M108" s="646">
        <v>20672</v>
      </c>
      <c r="N108" s="254">
        <v>51932</v>
      </c>
      <c r="O108" s="252">
        <f t="shared" si="11"/>
        <v>31260</v>
      </c>
      <c r="P108" s="656">
        <f t="shared" si="12"/>
        <v>0.6019409997689286</v>
      </c>
      <c r="Q108" s="365" t="s">
        <v>518</v>
      </c>
      <c r="R108" s="637">
        <v>0</v>
      </c>
      <c r="S108" s="638">
        <v>0</v>
      </c>
      <c r="T108" s="637">
        <v>0</v>
      </c>
      <c r="U108" s="643">
        <v>56000</v>
      </c>
      <c r="V108" s="655">
        <f t="shared" si="13"/>
        <v>0.6308571428571429</v>
      </c>
      <c r="W108" s="645">
        <v>23200</v>
      </c>
      <c r="X108" s="639">
        <v>42612</v>
      </c>
    </row>
    <row r="109" spans="1:24" ht="30" customHeight="1">
      <c r="A109" s="710" t="s">
        <v>631</v>
      </c>
      <c r="B109" s="710" t="s">
        <v>749</v>
      </c>
      <c r="C109" s="710" t="s">
        <v>869</v>
      </c>
      <c r="D109" s="711" t="s">
        <v>870</v>
      </c>
      <c r="E109" s="712" t="s">
        <v>121</v>
      </c>
      <c r="F109" s="209" t="s">
        <v>53</v>
      </c>
      <c r="G109" s="209" t="s">
        <v>54</v>
      </c>
      <c r="H109" s="714" t="s">
        <v>871</v>
      </c>
      <c r="I109" s="640">
        <v>32775</v>
      </c>
      <c r="J109" s="713" t="s">
        <v>195</v>
      </c>
      <c r="K109" s="709" t="s">
        <v>42</v>
      </c>
      <c r="L109" s="641">
        <v>3</v>
      </c>
      <c r="M109" s="646">
        <v>74000</v>
      </c>
      <c r="N109" s="254">
        <v>114912.8</v>
      </c>
      <c r="O109" s="252">
        <f t="shared" si="11"/>
        <v>40912.8</v>
      </c>
      <c r="P109" s="715">
        <f t="shared" si="12"/>
        <v>0.35603344449008295</v>
      </c>
      <c r="Q109" s="365" t="s">
        <v>351</v>
      </c>
      <c r="R109" s="637">
        <v>0</v>
      </c>
      <c r="S109" s="638">
        <v>0</v>
      </c>
      <c r="T109" s="637">
        <v>0</v>
      </c>
      <c r="U109" s="643">
        <v>88000</v>
      </c>
      <c r="V109" s="694">
        <f t="shared" si="13"/>
        <v>0.1590909090909091</v>
      </c>
      <c r="W109" s="645">
        <v>84179.88</v>
      </c>
      <c r="X109" s="639">
        <v>42632</v>
      </c>
    </row>
    <row r="110" spans="1:24" ht="30" customHeight="1">
      <c r="A110" s="690" t="s">
        <v>619</v>
      </c>
      <c r="B110" s="690" t="s">
        <v>794</v>
      </c>
      <c r="C110" s="690" t="s">
        <v>841</v>
      </c>
      <c r="D110" s="691" t="s">
        <v>842</v>
      </c>
      <c r="E110" s="688" t="s">
        <v>55</v>
      </c>
      <c r="F110" s="209" t="s">
        <v>53</v>
      </c>
      <c r="G110" s="209" t="s">
        <v>54</v>
      </c>
      <c r="H110" s="695" t="s">
        <v>843</v>
      </c>
      <c r="I110" s="610">
        <v>32759</v>
      </c>
      <c r="J110" s="692" t="s">
        <v>195</v>
      </c>
      <c r="K110" s="689" t="s">
        <v>43</v>
      </c>
      <c r="L110" s="616">
        <v>1</v>
      </c>
      <c r="M110" s="617">
        <v>48510</v>
      </c>
      <c r="N110" s="254">
        <v>98554.75</v>
      </c>
      <c r="O110" s="252">
        <f t="shared" si="11"/>
        <v>50044.75</v>
      </c>
      <c r="P110" s="693">
        <f t="shared" si="12"/>
        <v>0.5077862812294689</v>
      </c>
      <c r="Q110" s="365" t="s">
        <v>256</v>
      </c>
      <c r="R110" s="607">
        <v>0</v>
      </c>
      <c r="S110" s="612">
        <v>0</v>
      </c>
      <c r="T110" s="607">
        <v>0</v>
      </c>
      <c r="U110" s="619">
        <v>85260</v>
      </c>
      <c r="V110" s="694">
        <f t="shared" si="13"/>
        <v>0.43103448275862066</v>
      </c>
      <c r="W110" s="615">
        <v>71589</v>
      </c>
      <c r="X110" s="608">
        <v>42625</v>
      </c>
    </row>
    <row r="111" spans="1:24" ht="30" customHeight="1">
      <c r="A111" s="660" t="s">
        <v>612</v>
      </c>
      <c r="B111" s="660" t="s">
        <v>755</v>
      </c>
      <c r="C111" s="660" t="s">
        <v>802</v>
      </c>
      <c r="D111" s="661" t="s">
        <v>803</v>
      </c>
      <c r="E111" s="658" t="s">
        <v>804</v>
      </c>
      <c r="F111" s="209" t="s">
        <v>53</v>
      </c>
      <c r="G111" s="209" t="s">
        <v>54</v>
      </c>
      <c r="H111" s="662" t="s">
        <v>805</v>
      </c>
      <c r="I111" s="564">
        <v>32755</v>
      </c>
      <c r="J111" s="659" t="s">
        <v>387</v>
      </c>
      <c r="K111" s="659" t="s">
        <v>43</v>
      </c>
      <c r="L111" s="560">
        <v>2</v>
      </c>
      <c r="M111" s="561">
        <v>116000</v>
      </c>
      <c r="N111" s="254">
        <v>120460</v>
      </c>
      <c r="O111" s="252">
        <f t="shared" si="11"/>
        <v>4460</v>
      </c>
      <c r="P111" s="664">
        <f t="shared" si="12"/>
        <v>0.03702473850240744</v>
      </c>
      <c r="Q111" s="365" t="s">
        <v>173</v>
      </c>
      <c r="R111" s="558">
        <v>1</v>
      </c>
      <c r="S111" s="557">
        <v>0</v>
      </c>
      <c r="T111" s="558">
        <v>0</v>
      </c>
      <c r="U111" s="556">
        <v>128000</v>
      </c>
      <c r="V111" s="663">
        <f t="shared" si="13"/>
        <v>0.09375</v>
      </c>
      <c r="W111" s="559">
        <v>106000</v>
      </c>
      <c r="X111" s="565">
        <v>42615</v>
      </c>
    </row>
    <row r="112" spans="1:24" ht="30" customHeight="1">
      <c r="A112" s="1113" t="s">
        <v>628</v>
      </c>
      <c r="B112" s="1113" t="s">
        <v>771</v>
      </c>
      <c r="C112" s="1113" t="s">
        <v>939</v>
      </c>
      <c r="D112" s="1100" t="s">
        <v>940</v>
      </c>
      <c r="E112" s="1100" t="s">
        <v>267</v>
      </c>
      <c r="F112" s="1100" t="s">
        <v>53</v>
      </c>
      <c r="G112" s="1100" t="s">
        <v>54</v>
      </c>
      <c r="H112" s="772" t="s">
        <v>942</v>
      </c>
      <c r="I112" s="1092">
        <v>32804</v>
      </c>
      <c r="J112" s="1092" t="s">
        <v>528</v>
      </c>
      <c r="K112" s="1092" t="s">
        <v>42</v>
      </c>
      <c r="L112" s="765">
        <v>1</v>
      </c>
      <c r="M112" s="770">
        <v>11448</v>
      </c>
      <c r="N112" s="254">
        <v>15285</v>
      </c>
      <c r="O112" s="252">
        <f t="shared" si="11"/>
        <v>3837</v>
      </c>
      <c r="P112" s="766">
        <f t="shared" si="12"/>
        <v>0.2510304219823356</v>
      </c>
      <c r="Q112" s="1110" t="s">
        <v>941</v>
      </c>
      <c r="R112" s="1105">
        <v>3</v>
      </c>
      <c r="S112" s="1102">
        <v>0</v>
      </c>
      <c r="T112" s="1105">
        <v>0</v>
      </c>
      <c r="U112" s="767">
        <v>12672</v>
      </c>
      <c r="V112" s="768">
        <f t="shared" si="13"/>
        <v>0.09659090909090909</v>
      </c>
      <c r="W112" s="769">
        <v>10151.54</v>
      </c>
      <c r="X112" s="1119">
        <v>42649</v>
      </c>
    </row>
    <row r="113" spans="1:24" ht="30" customHeight="1">
      <c r="A113" s="1115"/>
      <c r="B113" s="1115"/>
      <c r="C113" s="1115"/>
      <c r="D113" s="1108"/>
      <c r="E113" s="1108"/>
      <c r="F113" s="1108"/>
      <c r="G113" s="1108"/>
      <c r="H113" s="771" t="s">
        <v>900</v>
      </c>
      <c r="I113" s="1109"/>
      <c r="J113" s="1109"/>
      <c r="K113" s="1109"/>
      <c r="L113" s="773" t="s">
        <v>943</v>
      </c>
      <c r="M113" s="685">
        <v>19500</v>
      </c>
      <c r="N113" s="254">
        <v>32302</v>
      </c>
      <c r="O113" s="252">
        <f t="shared" si="11"/>
        <v>12802</v>
      </c>
      <c r="P113" s="686">
        <f t="shared" si="12"/>
        <v>0.39632220915113614</v>
      </c>
      <c r="Q113" s="1112"/>
      <c r="R113" s="1107"/>
      <c r="S113" s="1104"/>
      <c r="T113" s="1107"/>
      <c r="U113" s="687">
        <v>24000</v>
      </c>
      <c r="V113" s="768">
        <f t="shared" si="13"/>
        <v>0.1875</v>
      </c>
      <c r="W113" s="683">
        <v>21205.06</v>
      </c>
      <c r="X113" s="1120"/>
    </row>
    <row r="114" spans="1:24" ht="30" customHeight="1">
      <c r="A114" s="1113" t="s">
        <v>644</v>
      </c>
      <c r="B114" s="1113" t="s">
        <v>829</v>
      </c>
      <c r="C114" s="1113" t="s">
        <v>830</v>
      </c>
      <c r="D114" s="1116" t="s">
        <v>831</v>
      </c>
      <c r="E114" s="1100" t="s">
        <v>804</v>
      </c>
      <c r="F114" s="1100" t="s">
        <v>53</v>
      </c>
      <c r="G114" s="1100" t="s">
        <v>54</v>
      </c>
      <c r="H114" s="681" t="s">
        <v>131</v>
      </c>
      <c r="I114" s="1092">
        <v>32440</v>
      </c>
      <c r="J114" s="1092" t="s">
        <v>422</v>
      </c>
      <c r="K114" s="1092" t="s">
        <v>42</v>
      </c>
      <c r="L114" s="684" t="s">
        <v>833</v>
      </c>
      <c r="M114" s="873" t="s">
        <v>24</v>
      </c>
      <c r="N114" s="254">
        <v>2174.9</v>
      </c>
      <c r="O114" s="874" t="s">
        <v>24</v>
      </c>
      <c r="P114" s="874" t="s">
        <v>24</v>
      </c>
      <c r="Q114" s="1110" t="s">
        <v>518</v>
      </c>
      <c r="R114" s="1105">
        <v>0</v>
      </c>
      <c r="S114" s="1102">
        <v>0</v>
      </c>
      <c r="T114" s="1105">
        <v>0</v>
      </c>
      <c r="U114" s="871" t="s">
        <v>24</v>
      </c>
      <c r="V114" s="871" t="s">
        <v>24</v>
      </c>
      <c r="W114" s="683">
        <v>1634.1</v>
      </c>
      <c r="X114" s="1119">
        <v>42622</v>
      </c>
    </row>
    <row r="115" spans="1:24" ht="30" customHeight="1">
      <c r="A115" s="1115"/>
      <c r="B115" s="1115"/>
      <c r="C115" s="1115"/>
      <c r="D115" s="1118"/>
      <c r="E115" s="1108"/>
      <c r="F115" s="1108"/>
      <c r="G115" s="1108"/>
      <c r="H115" s="681" t="s">
        <v>832</v>
      </c>
      <c r="I115" s="1109"/>
      <c r="J115" s="1109"/>
      <c r="K115" s="1109"/>
      <c r="L115" s="684" t="s">
        <v>834</v>
      </c>
      <c r="M115" s="685">
        <v>1459.47</v>
      </c>
      <c r="N115" s="254">
        <v>1803.32</v>
      </c>
      <c r="O115" s="252">
        <f>N115-M115</f>
        <v>343.8499999999999</v>
      </c>
      <c r="P115" s="686">
        <f>O115/N115</f>
        <v>0.19067608632965857</v>
      </c>
      <c r="Q115" s="1112"/>
      <c r="R115" s="1107"/>
      <c r="S115" s="1104"/>
      <c r="T115" s="1107"/>
      <c r="U115" s="687">
        <v>1527.36</v>
      </c>
      <c r="V115" s="682">
        <f>(U115-M115)/U115*100%</f>
        <v>0.04444924575738521</v>
      </c>
      <c r="W115" s="683">
        <v>1586.11</v>
      </c>
      <c r="X115" s="1120"/>
    </row>
    <row r="116" spans="1:24" ht="30" customHeight="1">
      <c r="A116" s="1113" t="s">
        <v>667</v>
      </c>
      <c r="B116" s="1113" t="s">
        <v>829</v>
      </c>
      <c r="C116" s="1113" t="s">
        <v>886</v>
      </c>
      <c r="D116" s="1116" t="s">
        <v>887</v>
      </c>
      <c r="E116" s="1116" t="s">
        <v>804</v>
      </c>
      <c r="F116" s="1100" t="s">
        <v>53</v>
      </c>
      <c r="G116" s="1100" t="s">
        <v>54</v>
      </c>
      <c r="H116" s="735" t="s">
        <v>131</v>
      </c>
      <c r="I116" s="1092">
        <v>32816</v>
      </c>
      <c r="J116" s="1092" t="s">
        <v>136</v>
      </c>
      <c r="K116" s="1092" t="s">
        <v>42</v>
      </c>
      <c r="L116" s="684">
        <v>1</v>
      </c>
      <c r="M116" s="873" t="s">
        <v>24</v>
      </c>
      <c r="N116" s="254">
        <v>1658.25</v>
      </c>
      <c r="O116" s="874" t="s">
        <v>24</v>
      </c>
      <c r="P116" s="874" t="s">
        <v>24</v>
      </c>
      <c r="Q116" s="1110" t="s">
        <v>263</v>
      </c>
      <c r="R116" s="1105">
        <v>0</v>
      </c>
      <c r="S116" s="1102">
        <v>0</v>
      </c>
      <c r="T116" s="1105">
        <v>0</v>
      </c>
      <c r="U116" s="687">
        <v>1440</v>
      </c>
      <c r="V116" s="872" t="s">
        <v>24</v>
      </c>
      <c r="W116" s="683">
        <v>1401</v>
      </c>
      <c r="X116" s="870" t="s">
        <v>24</v>
      </c>
    </row>
    <row r="117" spans="1:24" ht="30" customHeight="1">
      <c r="A117" s="1114"/>
      <c r="B117" s="1114"/>
      <c r="C117" s="1114"/>
      <c r="D117" s="1117"/>
      <c r="E117" s="1117"/>
      <c r="F117" s="1101"/>
      <c r="G117" s="1101"/>
      <c r="H117" s="735" t="s">
        <v>888</v>
      </c>
      <c r="I117" s="1093"/>
      <c r="J117" s="1093"/>
      <c r="K117" s="1093"/>
      <c r="L117" s="738">
        <v>21</v>
      </c>
      <c r="M117" s="739">
        <v>182.5</v>
      </c>
      <c r="N117" s="254">
        <v>437.25</v>
      </c>
      <c r="O117" s="252">
        <f aca="true" t="shared" si="14" ref="O117:O164">N117-M117</f>
        <v>254.75</v>
      </c>
      <c r="P117" s="740">
        <f aca="true" t="shared" si="15" ref="P117:P130">O117/N117</f>
        <v>0.5826186392224129</v>
      </c>
      <c r="Q117" s="1111"/>
      <c r="R117" s="1106"/>
      <c r="S117" s="1103"/>
      <c r="T117" s="1106"/>
      <c r="U117" s="741">
        <v>200</v>
      </c>
      <c r="V117" s="736">
        <f aca="true" t="shared" si="16" ref="V117:V130">(U117-M117)/U117*100%</f>
        <v>0.0875</v>
      </c>
      <c r="W117" s="737">
        <v>258.5</v>
      </c>
      <c r="X117" s="733">
        <v>42640</v>
      </c>
    </row>
    <row r="118" spans="1:24" ht="30" customHeight="1">
      <c r="A118" s="1114"/>
      <c r="B118" s="1114"/>
      <c r="C118" s="1114"/>
      <c r="D118" s="1117"/>
      <c r="E118" s="1117"/>
      <c r="F118" s="1101"/>
      <c r="G118" s="1101"/>
      <c r="H118" s="735" t="s">
        <v>889</v>
      </c>
      <c r="I118" s="1093"/>
      <c r="J118" s="1093"/>
      <c r="K118" s="1093"/>
      <c r="L118" s="734" t="s">
        <v>894</v>
      </c>
      <c r="M118" s="739">
        <v>5704.6</v>
      </c>
      <c r="N118" s="254">
        <v>12781.52</v>
      </c>
      <c r="O118" s="252">
        <f t="shared" si="14"/>
        <v>7076.92</v>
      </c>
      <c r="P118" s="740">
        <f t="shared" si="15"/>
        <v>0.5536837559226132</v>
      </c>
      <c r="Q118" s="1111"/>
      <c r="R118" s="1106"/>
      <c r="S118" s="1103"/>
      <c r="T118" s="1106"/>
      <c r="U118" s="741">
        <v>6998</v>
      </c>
      <c r="V118" s="736">
        <f t="shared" si="16"/>
        <v>0.18482423549585592</v>
      </c>
      <c r="W118" s="737">
        <v>8319.3</v>
      </c>
      <c r="X118" s="733">
        <v>42632</v>
      </c>
    </row>
    <row r="119" spans="1:24" ht="30" customHeight="1">
      <c r="A119" s="1114"/>
      <c r="B119" s="1114"/>
      <c r="C119" s="1114"/>
      <c r="D119" s="1117"/>
      <c r="E119" s="1117"/>
      <c r="F119" s="1101"/>
      <c r="G119" s="1101"/>
      <c r="H119" s="735" t="s">
        <v>893</v>
      </c>
      <c r="I119" s="1093"/>
      <c r="J119" s="1093"/>
      <c r="K119" s="1093"/>
      <c r="L119" s="738" t="s">
        <v>895</v>
      </c>
      <c r="M119" s="739">
        <v>4890</v>
      </c>
      <c r="N119" s="254">
        <v>9139.8</v>
      </c>
      <c r="O119" s="252">
        <f t="shared" si="14"/>
        <v>4249.799999999999</v>
      </c>
      <c r="P119" s="740">
        <f t="shared" si="15"/>
        <v>0.4649773518020088</v>
      </c>
      <c r="Q119" s="1111"/>
      <c r="R119" s="1106"/>
      <c r="S119" s="1103"/>
      <c r="T119" s="1106"/>
      <c r="U119" s="741">
        <v>6250</v>
      </c>
      <c r="V119" s="736">
        <f t="shared" si="16"/>
        <v>0.2176</v>
      </c>
      <c r="W119" s="737">
        <v>6079</v>
      </c>
      <c r="X119" s="733">
        <v>42629</v>
      </c>
    </row>
    <row r="120" spans="1:24" ht="30" customHeight="1">
      <c r="A120" s="1114"/>
      <c r="B120" s="1114"/>
      <c r="C120" s="1114"/>
      <c r="D120" s="1117"/>
      <c r="E120" s="1117"/>
      <c r="F120" s="1101"/>
      <c r="G120" s="1101"/>
      <c r="H120" s="735" t="s">
        <v>890</v>
      </c>
      <c r="I120" s="1093"/>
      <c r="J120" s="1093"/>
      <c r="K120" s="1093"/>
      <c r="L120" s="738" t="s">
        <v>896</v>
      </c>
      <c r="M120" s="739">
        <v>3342.1</v>
      </c>
      <c r="N120" s="254">
        <v>5025.5</v>
      </c>
      <c r="O120" s="252">
        <f t="shared" si="14"/>
        <v>1683.4</v>
      </c>
      <c r="P120" s="740">
        <f t="shared" si="15"/>
        <v>0.3349716446124764</v>
      </c>
      <c r="Q120" s="1111"/>
      <c r="R120" s="1106"/>
      <c r="S120" s="1103"/>
      <c r="T120" s="1106"/>
      <c r="U120" s="741">
        <v>1429</v>
      </c>
      <c r="V120" s="736">
        <f t="shared" si="16"/>
        <v>-1.3387683694891532</v>
      </c>
      <c r="W120" s="737">
        <v>3291.1</v>
      </c>
      <c r="X120" s="733">
        <v>42636</v>
      </c>
    </row>
    <row r="121" spans="1:24" ht="30" customHeight="1">
      <c r="A121" s="1114"/>
      <c r="B121" s="1114"/>
      <c r="C121" s="1114"/>
      <c r="D121" s="1117"/>
      <c r="E121" s="1117"/>
      <c r="F121" s="1101"/>
      <c r="G121" s="1101"/>
      <c r="H121" s="735" t="s">
        <v>891</v>
      </c>
      <c r="I121" s="1093"/>
      <c r="J121" s="1093"/>
      <c r="K121" s="1093"/>
      <c r="L121" s="738" t="s">
        <v>897</v>
      </c>
      <c r="M121" s="739">
        <v>2690</v>
      </c>
      <c r="N121" s="254">
        <v>5622.7</v>
      </c>
      <c r="O121" s="252">
        <f t="shared" si="14"/>
        <v>2932.7</v>
      </c>
      <c r="P121" s="740">
        <f t="shared" si="15"/>
        <v>0.5215821580379533</v>
      </c>
      <c r="Q121" s="1111"/>
      <c r="R121" s="1106"/>
      <c r="S121" s="1103"/>
      <c r="T121" s="1106"/>
      <c r="U121" s="741">
        <v>3240</v>
      </c>
      <c r="V121" s="736">
        <f t="shared" si="16"/>
        <v>0.1697530864197531</v>
      </c>
      <c r="W121" s="737">
        <v>4044.1</v>
      </c>
      <c r="X121" s="733">
        <v>42634</v>
      </c>
    </row>
    <row r="122" spans="1:24" ht="30" customHeight="1">
      <c r="A122" s="1115"/>
      <c r="B122" s="1115"/>
      <c r="C122" s="1115"/>
      <c r="D122" s="1118"/>
      <c r="E122" s="1118"/>
      <c r="F122" s="1108"/>
      <c r="G122" s="1108"/>
      <c r="H122" s="735" t="s">
        <v>892</v>
      </c>
      <c r="I122" s="1109"/>
      <c r="J122" s="1109"/>
      <c r="K122" s="1109"/>
      <c r="L122" s="738">
        <v>19</v>
      </c>
      <c r="M122" s="739">
        <v>2346</v>
      </c>
      <c r="N122" s="254">
        <v>2878.18</v>
      </c>
      <c r="O122" s="252">
        <f t="shared" si="14"/>
        <v>532.1799999999998</v>
      </c>
      <c r="P122" s="740">
        <f t="shared" si="15"/>
        <v>0.18490156974198968</v>
      </c>
      <c r="Q122" s="1112"/>
      <c r="R122" s="1107"/>
      <c r="S122" s="1104"/>
      <c r="T122" s="1107"/>
      <c r="U122" s="741">
        <v>1520</v>
      </c>
      <c r="V122" s="736">
        <f t="shared" si="16"/>
        <v>-0.5434210526315789</v>
      </c>
      <c r="W122" s="737">
        <v>2148.9</v>
      </c>
      <c r="X122" s="733">
        <v>42640</v>
      </c>
    </row>
    <row r="123" spans="1:24" ht="30" customHeight="1">
      <c r="A123" s="697" t="s">
        <v>675</v>
      </c>
      <c r="B123" s="697" t="s">
        <v>844</v>
      </c>
      <c r="C123" s="697" t="s">
        <v>845</v>
      </c>
      <c r="D123" s="698" t="s">
        <v>846</v>
      </c>
      <c r="E123" s="748" t="s">
        <v>804</v>
      </c>
      <c r="F123" s="699" t="s">
        <v>53</v>
      </c>
      <c r="G123" s="699" t="s">
        <v>54</v>
      </c>
      <c r="H123" s="701" t="s">
        <v>847</v>
      </c>
      <c r="I123" s="678">
        <v>32807</v>
      </c>
      <c r="J123" s="696" t="s">
        <v>387</v>
      </c>
      <c r="K123" s="696" t="s">
        <v>42</v>
      </c>
      <c r="L123" s="684">
        <v>1</v>
      </c>
      <c r="M123" s="685">
        <v>7266</v>
      </c>
      <c r="N123" s="254">
        <v>9227.47</v>
      </c>
      <c r="O123" s="252">
        <f t="shared" si="14"/>
        <v>1961.4699999999993</v>
      </c>
      <c r="P123" s="703">
        <f t="shared" si="15"/>
        <v>0.212568558879086</v>
      </c>
      <c r="Q123" s="365" t="s">
        <v>518</v>
      </c>
      <c r="R123" s="679">
        <v>1</v>
      </c>
      <c r="S123" s="680">
        <v>0</v>
      </c>
      <c r="T123" s="679">
        <v>0</v>
      </c>
      <c r="U123" s="687">
        <v>8545.5</v>
      </c>
      <c r="V123" s="702">
        <f t="shared" si="16"/>
        <v>0.1497279269791118</v>
      </c>
      <c r="W123" s="683">
        <v>6911</v>
      </c>
      <c r="X123" s="677">
        <v>42625</v>
      </c>
    </row>
    <row r="124" spans="1:24" ht="30" customHeight="1">
      <c r="A124" s="1113" t="s">
        <v>670</v>
      </c>
      <c r="B124" s="1113" t="s">
        <v>969</v>
      </c>
      <c r="C124" s="1113" t="s">
        <v>970</v>
      </c>
      <c r="D124" s="1116" t="s">
        <v>950</v>
      </c>
      <c r="E124" s="1100" t="s">
        <v>804</v>
      </c>
      <c r="F124" s="1100" t="s">
        <v>53</v>
      </c>
      <c r="G124" s="1100" t="s">
        <v>54</v>
      </c>
      <c r="H124" s="805" t="s">
        <v>971</v>
      </c>
      <c r="I124" s="1092">
        <v>32817</v>
      </c>
      <c r="J124" s="1092" t="s">
        <v>136</v>
      </c>
      <c r="K124" s="1092" t="s">
        <v>42</v>
      </c>
      <c r="L124" s="808" t="s">
        <v>972</v>
      </c>
      <c r="M124" s="809">
        <v>7823.7</v>
      </c>
      <c r="N124" s="254">
        <v>24140.3</v>
      </c>
      <c r="O124" s="252">
        <f t="shared" si="14"/>
        <v>16316.599999999999</v>
      </c>
      <c r="P124" s="810">
        <f t="shared" si="15"/>
        <v>0.6759070931181468</v>
      </c>
      <c r="Q124" s="1110" t="s">
        <v>973</v>
      </c>
      <c r="R124" s="1105">
        <v>0</v>
      </c>
      <c r="S124" s="1102">
        <v>0</v>
      </c>
      <c r="T124" s="1105">
        <v>0</v>
      </c>
      <c r="U124" s="811">
        <v>14270</v>
      </c>
      <c r="V124" s="806">
        <f t="shared" si="16"/>
        <v>0.4517379117028732</v>
      </c>
      <c r="W124" s="807">
        <v>15275</v>
      </c>
      <c r="X124" s="802">
        <v>42647</v>
      </c>
    </row>
    <row r="125" spans="1:24" ht="30" customHeight="1">
      <c r="A125" s="1114"/>
      <c r="B125" s="1114"/>
      <c r="C125" s="1114"/>
      <c r="D125" s="1117"/>
      <c r="E125" s="1101"/>
      <c r="F125" s="1101"/>
      <c r="G125" s="1101"/>
      <c r="H125" s="805" t="s">
        <v>974</v>
      </c>
      <c r="I125" s="1093"/>
      <c r="J125" s="1093"/>
      <c r="K125" s="1093"/>
      <c r="L125" s="808" t="s">
        <v>975</v>
      </c>
      <c r="M125" s="809">
        <v>11838</v>
      </c>
      <c r="N125" s="254">
        <v>28958</v>
      </c>
      <c r="O125" s="252">
        <f t="shared" si="14"/>
        <v>17120</v>
      </c>
      <c r="P125" s="810">
        <f t="shared" si="15"/>
        <v>0.5912010497962567</v>
      </c>
      <c r="Q125" s="1111"/>
      <c r="R125" s="1106"/>
      <c r="S125" s="1103"/>
      <c r="T125" s="1106"/>
      <c r="U125" s="811">
        <v>23310</v>
      </c>
      <c r="V125" s="806">
        <f t="shared" si="16"/>
        <v>0.49214929214929215</v>
      </c>
      <c r="W125" s="807">
        <v>27380</v>
      </c>
      <c r="X125" s="802">
        <v>42654</v>
      </c>
    </row>
    <row r="126" spans="1:24" ht="30" customHeight="1">
      <c r="A126" s="1114"/>
      <c r="B126" s="1114"/>
      <c r="C126" s="1114"/>
      <c r="D126" s="1117"/>
      <c r="E126" s="1101"/>
      <c r="F126" s="1101"/>
      <c r="G126" s="1101"/>
      <c r="H126" s="805" t="s">
        <v>976</v>
      </c>
      <c r="I126" s="1093"/>
      <c r="J126" s="1093"/>
      <c r="K126" s="1093"/>
      <c r="L126" s="808">
        <v>7</v>
      </c>
      <c r="M126" s="809">
        <v>164</v>
      </c>
      <c r="N126" s="254">
        <v>510</v>
      </c>
      <c r="O126" s="252">
        <f t="shared" si="14"/>
        <v>346</v>
      </c>
      <c r="P126" s="810">
        <f t="shared" si="15"/>
        <v>0.6784313725490196</v>
      </c>
      <c r="Q126" s="1111"/>
      <c r="R126" s="1106"/>
      <c r="S126" s="1103"/>
      <c r="T126" s="1106"/>
      <c r="U126" s="811">
        <v>256</v>
      </c>
      <c r="V126" s="806">
        <f t="shared" si="16"/>
        <v>0.359375</v>
      </c>
      <c r="W126" s="807">
        <v>400</v>
      </c>
      <c r="X126" s="802">
        <v>42647</v>
      </c>
    </row>
    <row r="127" spans="1:24" ht="30" customHeight="1">
      <c r="A127" s="1114"/>
      <c r="B127" s="1114"/>
      <c r="C127" s="1114"/>
      <c r="D127" s="1117"/>
      <c r="E127" s="1101"/>
      <c r="F127" s="1101"/>
      <c r="G127" s="1101"/>
      <c r="H127" s="805" t="s">
        <v>953</v>
      </c>
      <c r="I127" s="1093"/>
      <c r="J127" s="1093"/>
      <c r="K127" s="1093"/>
      <c r="L127" s="808" t="s">
        <v>977</v>
      </c>
      <c r="M127" s="809">
        <v>28394</v>
      </c>
      <c r="N127" s="254">
        <v>50132.5</v>
      </c>
      <c r="O127" s="252">
        <f t="shared" si="14"/>
        <v>21738.5</v>
      </c>
      <c r="P127" s="810">
        <f t="shared" si="15"/>
        <v>0.43362090460280256</v>
      </c>
      <c r="Q127" s="1111"/>
      <c r="R127" s="1106"/>
      <c r="S127" s="1103"/>
      <c r="T127" s="1106"/>
      <c r="U127" s="811">
        <v>49260</v>
      </c>
      <c r="V127" s="806">
        <f t="shared" si="16"/>
        <v>0.42358911896061713</v>
      </c>
      <c r="W127" s="807">
        <v>41295</v>
      </c>
      <c r="X127" s="802">
        <v>42654</v>
      </c>
    </row>
    <row r="128" spans="1:24" ht="30" customHeight="1">
      <c r="A128" s="1114"/>
      <c r="B128" s="1114"/>
      <c r="C128" s="1114"/>
      <c r="D128" s="1117"/>
      <c r="E128" s="1101"/>
      <c r="F128" s="1101"/>
      <c r="G128" s="1101"/>
      <c r="H128" s="805" t="s">
        <v>978</v>
      </c>
      <c r="I128" s="1093"/>
      <c r="J128" s="1093"/>
      <c r="K128" s="1093"/>
      <c r="L128" s="808" t="s">
        <v>979</v>
      </c>
      <c r="M128" s="809">
        <v>16607</v>
      </c>
      <c r="N128" s="254">
        <v>25839.2</v>
      </c>
      <c r="O128" s="252">
        <f t="shared" si="14"/>
        <v>9232.2</v>
      </c>
      <c r="P128" s="810">
        <f t="shared" si="15"/>
        <v>0.3572943434781263</v>
      </c>
      <c r="Q128" s="1111"/>
      <c r="R128" s="1106"/>
      <c r="S128" s="1103"/>
      <c r="T128" s="1106"/>
      <c r="U128" s="811">
        <v>13376.4</v>
      </c>
      <c r="V128" s="806">
        <f t="shared" si="16"/>
        <v>-0.2415149068508717</v>
      </c>
      <c r="W128" s="807">
        <v>16822</v>
      </c>
      <c r="X128" s="802">
        <v>42663</v>
      </c>
    </row>
    <row r="129" spans="1:24" ht="30" customHeight="1">
      <c r="A129" s="1114"/>
      <c r="B129" s="1114"/>
      <c r="C129" s="1114"/>
      <c r="D129" s="1117"/>
      <c r="E129" s="1101"/>
      <c r="F129" s="1101"/>
      <c r="G129" s="1101"/>
      <c r="H129" s="805" t="s">
        <v>980</v>
      </c>
      <c r="I129" s="1093"/>
      <c r="J129" s="1093"/>
      <c r="K129" s="1093"/>
      <c r="L129" s="808">
        <v>15</v>
      </c>
      <c r="M129" s="809">
        <v>7100</v>
      </c>
      <c r="N129" s="254">
        <v>14235</v>
      </c>
      <c r="O129" s="252">
        <f t="shared" si="14"/>
        <v>7135</v>
      </c>
      <c r="P129" s="810">
        <f t="shared" si="15"/>
        <v>0.5012293642430629</v>
      </c>
      <c r="Q129" s="1111"/>
      <c r="R129" s="1106"/>
      <c r="S129" s="1103"/>
      <c r="T129" s="1106"/>
      <c r="U129" s="811">
        <v>11000</v>
      </c>
      <c r="V129" s="806">
        <f t="shared" si="16"/>
        <v>0.35454545454545455</v>
      </c>
      <c r="W129" s="807">
        <v>12250</v>
      </c>
      <c r="X129" s="802">
        <v>42648</v>
      </c>
    </row>
    <row r="130" spans="1:24" ht="30" customHeight="1">
      <c r="A130" s="1115"/>
      <c r="B130" s="1115"/>
      <c r="C130" s="1115"/>
      <c r="D130" s="1118"/>
      <c r="E130" s="1108"/>
      <c r="F130" s="1108"/>
      <c r="G130" s="1108"/>
      <c r="H130" s="805" t="s">
        <v>981</v>
      </c>
      <c r="I130" s="1109"/>
      <c r="J130" s="1109"/>
      <c r="K130" s="1109"/>
      <c r="L130" s="723">
        <v>22</v>
      </c>
      <c r="M130" s="724">
        <v>2900</v>
      </c>
      <c r="N130" s="254">
        <v>3000</v>
      </c>
      <c r="O130" s="252">
        <f t="shared" si="14"/>
        <v>100</v>
      </c>
      <c r="P130" s="725">
        <f t="shared" si="15"/>
        <v>0.03333333333333333</v>
      </c>
      <c r="Q130" s="1112"/>
      <c r="R130" s="1107"/>
      <c r="S130" s="1104"/>
      <c r="T130" s="1107"/>
      <c r="U130" s="726">
        <v>4400</v>
      </c>
      <c r="V130" s="721">
        <f t="shared" si="16"/>
        <v>0.3409090909090909</v>
      </c>
      <c r="W130" s="722">
        <v>3000</v>
      </c>
      <c r="X130" s="716">
        <v>42648</v>
      </c>
    </row>
    <row r="131" spans="1:24" ht="30" customHeight="1">
      <c r="A131" s="1113" t="s">
        <v>680</v>
      </c>
      <c r="B131" s="1113" t="s">
        <v>872</v>
      </c>
      <c r="C131" s="1113" t="s">
        <v>876</v>
      </c>
      <c r="D131" s="1116" t="s">
        <v>877</v>
      </c>
      <c r="E131" s="1100" t="s">
        <v>878</v>
      </c>
      <c r="F131" s="1100" t="s">
        <v>53</v>
      </c>
      <c r="G131" s="1100" t="s">
        <v>54</v>
      </c>
      <c r="H131" s="720" t="s">
        <v>879</v>
      </c>
      <c r="I131" s="1092">
        <v>32954</v>
      </c>
      <c r="J131" s="1092" t="s">
        <v>41</v>
      </c>
      <c r="K131" s="1092" t="s">
        <v>42</v>
      </c>
      <c r="L131" s="723">
        <v>1</v>
      </c>
      <c r="M131" s="724">
        <v>4000</v>
      </c>
      <c r="N131" s="254">
        <v>5530.63</v>
      </c>
      <c r="O131" s="252">
        <f t="shared" si="14"/>
        <v>1530.63</v>
      </c>
      <c r="P131" s="725">
        <f aca="true" t="shared" si="17" ref="P131:P139">O131/N131</f>
        <v>0.27675508938403043</v>
      </c>
      <c r="Q131" s="1110" t="s">
        <v>518</v>
      </c>
      <c r="R131" s="1105">
        <v>0</v>
      </c>
      <c r="S131" s="1102">
        <v>0</v>
      </c>
      <c r="T131" s="1105">
        <v>0</v>
      </c>
      <c r="U131" s="726">
        <v>6000</v>
      </c>
      <c r="V131" s="721">
        <f aca="true" t="shared" si="18" ref="V131:V139">(U131-M131)/U131*100%</f>
        <v>0.3333333333333333</v>
      </c>
      <c r="W131" s="722">
        <v>2640</v>
      </c>
      <c r="X131" s="1119">
        <v>42635</v>
      </c>
    </row>
    <row r="132" spans="1:24" ht="30" customHeight="1">
      <c r="A132" s="1115"/>
      <c r="B132" s="1115"/>
      <c r="C132" s="1115"/>
      <c r="D132" s="1118"/>
      <c r="E132" s="1108"/>
      <c r="F132" s="1108"/>
      <c r="G132" s="1108"/>
      <c r="H132" s="720" t="s">
        <v>168</v>
      </c>
      <c r="I132" s="1109"/>
      <c r="J132" s="1109"/>
      <c r="K132" s="1109"/>
      <c r="L132" s="723">
        <v>2</v>
      </c>
      <c r="M132" s="724">
        <v>7000</v>
      </c>
      <c r="N132" s="254">
        <v>10960.5</v>
      </c>
      <c r="O132" s="252">
        <f t="shared" si="14"/>
        <v>3960.5</v>
      </c>
      <c r="P132" s="725">
        <f t="shared" si="17"/>
        <v>0.36134300442498063</v>
      </c>
      <c r="Q132" s="1112"/>
      <c r="R132" s="1107"/>
      <c r="S132" s="1104"/>
      <c r="T132" s="1107"/>
      <c r="U132" s="726">
        <v>8000</v>
      </c>
      <c r="V132" s="721">
        <f t="shared" si="18"/>
        <v>0.125</v>
      </c>
      <c r="W132" s="722">
        <v>3143.2</v>
      </c>
      <c r="X132" s="1120"/>
    </row>
    <row r="133" spans="1:24" ht="30" customHeight="1">
      <c r="A133" s="744" t="s">
        <v>705</v>
      </c>
      <c r="B133" s="744" t="s">
        <v>872</v>
      </c>
      <c r="C133" s="744" t="s">
        <v>898</v>
      </c>
      <c r="D133" s="745" t="s">
        <v>899</v>
      </c>
      <c r="E133" s="742" t="s">
        <v>267</v>
      </c>
      <c r="F133" s="742" t="s">
        <v>53</v>
      </c>
      <c r="G133" s="742" t="s">
        <v>54</v>
      </c>
      <c r="H133" s="747" t="s">
        <v>900</v>
      </c>
      <c r="I133" s="717">
        <v>32881</v>
      </c>
      <c r="J133" s="743" t="s">
        <v>195</v>
      </c>
      <c r="K133" s="743" t="s">
        <v>42</v>
      </c>
      <c r="L133" s="723">
        <v>2</v>
      </c>
      <c r="M133" s="724">
        <v>17675</v>
      </c>
      <c r="N133" s="254">
        <v>21126.35</v>
      </c>
      <c r="O133" s="252">
        <f t="shared" si="14"/>
        <v>3451.3499999999985</v>
      </c>
      <c r="P133" s="746">
        <f t="shared" si="17"/>
        <v>0.16336707476681958</v>
      </c>
      <c r="Q133" s="365" t="s">
        <v>248</v>
      </c>
      <c r="R133" s="718">
        <v>0</v>
      </c>
      <c r="S133" s="719">
        <v>0</v>
      </c>
      <c r="T133" s="718">
        <v>0</v>
      </c>
      <c r="U133" s="726">
        <v>18200</v>
      </c>
      <c r="V133" s="721">
        <f t="shared" si="18"/>
        <v>0.028846153846153848</v>
      </c>
      <c r="W133" s="722">
        <v>18725</v>
      </c>
      <c r="X133" s="716">
        <v>42640</v>
      </c>
    </row>
    <row r="134" spans="1:24" ht="30" customHeight="1">
      <c r="A134" s="1113" t="s">
        <v>723</v>
      </c>
      <c r="B134" s="1113" t="s">
        <v>910</v>
      </c>
      <c r="C134" s="1113" t="s">
        <v>949</v>
      </c>
      <c r="D134" s="1116" t="s">
        <v>950</v>
      </c>
      <c r="E134" s="1100" t="s">
        <v>267</v>
      </c>
      <c r="F134" s="1100" t="s">
        <v>53</v>
      </c>
      <c r="G134" s="1100" t="s">
        <v>54</v>
      </c>
      <c r="H134" s="789" t="s">
        <v>318</v>
      </c>
      <c r="I134" s="1092">
        <v>32818</v>
      </c>
      <c r="J134" s="1092" t="s">
        <v>136</v>
      </c>
      <c r="K134" s="1092" t="s">
        <v>42</v>
      </c>
      <c r="L134" s="1096">
        <v>20</v>
      </c>
      <c r="M134" s="788">
        <v>3314</v>
      </c>
      <c r="N134" s="254">
        <v>6206</v>
      </c>
      <c r="O134" s="252">
        <f t="shared" si="14"/>
        <v>2892</v>
      </c>
      <c r="P134" s="784">
        <f t="shared" si="17"/>
        <v>0.4660006445375443</v>
      </c>
      <c r="Q134" s="1110" t="s">
        <v>336</v>
      </c>
      <c r="R134" s="1105">
        <v>0</v>
      </c>
      <c r="S134" s="1102">
        <v>0</v>
      </c>
      <c r="T134" s="1105">
        <v>0</v>
      </c>
      <c r="U134" s="785">
        <v>4540</v>
      </c>
      <c r="V134" s="786">
        <f t="shared" si="18"/>
        <v>0.27004405286343613</v>
      </c>
      <c r="W134" s="787">
        <v>3000</v>
      </c>
      <c r="X134" s="1119">
        <v>42657</v>
      </c>
    </row>
    <row r="135" spans="1:24" ht="30" customHeight="1">
      <c r="A135" s="1114"/>
      <c r="B135" s="1114"/>
      <c r="C135" s="1114"/>
      <c r="D135" s="1117"/>
      <c r="E135" s="1101"/>
      <c r="F135" s="1101"/>
      <c r="G135" s="1101"/>
      <c r="H135" s="789" t="s">
        <v>951</v>
      </c>
      <c r="I135" s="1093"/>
      <c r="J135" s="1093"/>
      <c r="K135" s="1093"/>
      <c r="L135" s="1097"/>
      <c r="M135" s="788">
        <v>2289.5</v>
      </c>
      <c r="N135" s="254">
        <v>5549</v>
      </c>
      <c r="O135" s="252">
        <f t="shared" si="14"/>
        <v>3259.5</v>
      </c>
      <c r="P135" s="784">
        <f t="shared" si="17"/>
        <v>0.5874031357001261</v>
      </c>
      <c r="Q135" s="1111"/>
      <c r="R135" s="1106"/>
      <c r="S135" s="1103"/>
      <c r="T135" s="1106"/>
      <c r="U135" s="785">
        <v>3950</v>
      </c>
      <c r="V135" s="786">
        <f t="shared" si="18"/>
        <v>0.42037974683544305</v>
      </c>
      <c r="W135" s="787">
        <v>4120</v>
      </c>
      <c r="X135" s="1121"/>
    </row>
    <row r="136" spans="1:24" ht="30" customHeight="1">
      <c r="A136" s="1114"/>
      <c r="B136" s="1114"/>
      <c r="C136" s="1114"/>
      <c r="D136" s="1117"/>
      <c r="E136" s="1101"/>
      <c r="F136" s="1101"/>
      <c r="G136" s="1101"/>
      <c r="H136" s="789" t="s">
        <v>321</v>
      </c>
      <c r="I136" s="1093"/>
      <c r="J136" s="1093"/>
      <c r="K136" s="1093"/>
      <c r="L136" s="1097"/>
      <c r="M136" s="788">
        <v>4440</v>
      </c>
      <c r="N136" s="254">
        <v>8214</v>
      </c>
      <c r="O136" s="252">
        <f t="shared" si="14"/>
        <v>3774</v>
      </c>
      <c r="P136" s="784">
        <f t="shared" si="17"/>
        <v>0.4594594594594595</v>
      </c>
      <c r="Q136" s="1111"/>
      <c r="R136" s="1106"/>
      <c r="S136" s="1103"/>
      <c r="T136" s="1106"/>
      <c r="U136" s="785">
        <v>7200</v>
      </c>
      <c r="V136" s="786">
        <f t="shared" si="18"/>
        <v>0.38333333333333336</v>
      </c>
      <c r="W136" s="787">
        <v>4200</v>
      </c>
      <c r="X136" s="1121"/>
    </row>
    <row r="137" spans="1:24" ht="30" customHeight="1">
      <c r="A137" s="1114"/>
      <c r="B137" s="1114"/>
      <c r="C137" s="1114"/>
      <c r="D137" s="1117"/>
      <c r="E137" s="1101"/>
      <c r="F137" s="1101"/>
      <c r="G137" s="1101"/>
      <c r="H137" s="789" t="s">
        <v>952</v>
      </c>
      <c r="I137" s="1093"/>
      <c r="J137" s="1093"/>
      <c r="K137" s="1093"/>
      <c r="L137" s="1097"/>
      <c r="M137" s="788">
        <v>2664</v>
      </c>
      <c r="N137" s="254">
        <v>6295.5</v>
      </c>
      <c r="O137" s="252">
        <f t="shared" si="14"/>
        <v>3631.5</v>
      </c>
      <c r="P137" s="784">
        <f t="shared" si="17"/>
        <v>0.5768406004288777</v>
      </c>
      <c r="Q137" s="1111"/>
      <c r="R137" s="1106"/>
      <c r="S137" s="1103"/>
      <c r="T137" s="1106"/>
      <c r="U137" s="785">
        <v>3440</v>
      </c>
      <c r="V137" s="786">
        <f t="shared" si="18"/>
        <v>0.2255813953488372</v>
      </c>
      <c r="W137" s="787">
        <v>4780</v>
      </c>
      <c r="X137" s="1121"/>
    </row>
    <row r="138" spans="1:24" ht="30" customHeight="1">
      <c r="A138" s="1114"/>
      <c r="B138" s="1114"/>
      <c r="C138" s="1114"/>
      <c r="D138" s="1117"/>
      <c r="E138" s="1101"/>
      <c r="F138" s="1101"/>
      <c r="G138" s="1101"/>
      <c r="H138" s="789" t="s">
        <v>295</v>
      </c>
      <c r="I138" s="1093"/>
      <c r="J138" s="1093"/>
      <c r="K138" s="1093"/>
      <c r="L138" s="1097"/>
      <c r="M138" s="788">
        <v>9707</v>
      </c>
      <c r="N138" s="254">
        <v>14423.2</v>
      </c>
      <c r="O138" s="252">
        <f t="shared" si="14"/>
        <v>4716.200000000001</v>
      </c>
      <c r="P138" s="784">
        <f t="shared" si="17"/>
        <v>0.3269870763769483</v>
      </c>
      <c r="Q138" s="1111"/>
      <c r="R138" s="1106"/>
      <c r="S138" s="1103"/>
      <c r="T138" s="1106"/>
      <c r="U138" s="785">
        <v>13076</v>
      </c>
      <c r="V138" s="786">
        <f t="shared" si="18"/>
        <v>0.25764759865402265</v>
      </c>
      <c r="W138" s="787">
        <v>11485</v>
      </c>
      <c r="X138" s="1121"/>
    </row>
    <row r="139" spans="1:24" ht="30" customHeight="1">
      <c r="A139" s="1115"/>
      <c r="B139" s="1115"/>
      <c r="C139" s="1115"/>
      <c r="D139" s="1118"/>
      <c r="E139" s="1108"/>
      <c r="F139" s="1108"/>
      <c r="G139" s="1108"/>
      <c r="H139" s="789" t="s">
        <v>953</v>
      </c>
      <c r="I139" s="1109"/>
      <c r="J139" s="1109"/>
      <c r="K139" s="1109"/>
      <c r="L139" s="1122"/>
      <c r="M139" s="762">
        <v>15840</v>
      </c>
      <c r="N139" s="254">
        <v>35917.6</v>
      </c>
      <c r="O139" s="252">
        <f t="shared" si="14"/>
        <v>20077.6</v>
      </c>
      <c r="P139" s="763">
        <f t="shared" si="17"/>
        <v>0.5589905784350847</v>
      </c>
      <c r="Q139" s="1112"/>
      <c r="R139" s="1107"/>
      <c r="S139" s="1104"/>
      <c r="T139" s="1107"/>
      <c r="U139" s="764">
        <v>24940</v>
      </c>
      <c r="V139" s="759">
        <f t="shared" si="18"/>
        <v>0.3648757016840417</v>
      </c>
      <c r="W139" s="760">
        <v>23928</v>
      </c>
      <c r="X139" s="1120"/>
    </row>
    <row r="140" spans="1:24" ht="30" customHeight="1">
      <c r="A140" s="1113" t="s">
        <v>716</v>
      </c>
      <c r="B140" s="1113" t="s">
        <v>933</v>
      </c>
      <c r="C140" s="1113" t="s">
        <v>934</v>
      </c>
      <c r="D140" s="1116" t="s">
        <v>935</v>
      </c>
      <c r="E140" s="1100" t="s">
        <v>267</v>
      </c>
      <c r="F140" s="1100" t="s">
        <v>53</v>
      </c>
      <c r="G140" s="1100" t="s">
        <v>54</v>
      </c>
      <c r="H140" s="758" t="s">
        <v>936</v>
      </c>
      <c r="I140" s="1092">
        <v>32893</v>
      </c>
      <c r="J140" s="1092" t="s">
        <v>938</v>
      </c>
      <c r="K140" s="1092" t="s">
        <v>42</v>
      </c>
      <c r="L140" s="761">
        <v>1</v>
      </c>
      <c r="M140" s="762">
        <v>12960</v>
      </c>
      <c r="N140" s="254">
        <v>22655</v>
      </c>
      <c r="O140" s="252">
        <f t="shared" si="14"/>
        <v>9695</v>
      </c>
      <c r="P140" s="763">
        <f aca="true" t="shared" si="19" ref="P140:P190">O140/N140</f>
        <v>0.42794085190907083</v>
      </c>
      <c r="Q140" s="1110" t="s">
        <v>661</v>
      </c>
      <c r="R140" s="1105">
        <v>0</v>
      </c>
      <c r="S140" s="1102">
        <v>0</v>
      </c>
      <c r="T140" s="1105">
        <v>0</v>
      </c>
      <c r="U140" s="764">
        <v>13400</v>
      </c>
      <c r="V140" s="759">
        <f aca="true" t="shared" si="20" ref="V140:V190">(U140-M140)/U140*100%</f>
        <v>0.03283582089552239</v>
      </c>
      <c r="W140" s="760">
        <v>14760</v>
      </c>
      <c r="X140" s="1119">
        <v>42649</v>
      </c>
    </row>
    <row r="141" spans="1:24" ht="30" customHeight="1">
      <c r="A141" s="1114"/>
      <c r="B141" s="1114"/>
      <c r="C141" s="1114"/>
      <c r="D141" s="1117"/>
      <c r="E141" s="1101"/>
      <c r="F141" s="1101"/>
      <c r="G141" s="1101"/>
      <c r="H141" s="758" t="s">
        <v>202</v>
      </c>
      <c r="I141" s="1093"/>
      <c r="J141" s="1093"/>
      <c r="K141" s="1093"/>
      <c r="L141" s="761">
        <v>1</v>
      </c>
      <c r="M141" s="762">
        <v>600</v>
      </c>
      <c r="N141" s="254">
        <v>1791.3</v>
      </c>
      <c r="O141" s="252">
        <f t="shared" si="14"/>
        <v>1191.3</v>
      </c>
      <c r="P141" s="763">
        <f t="shared" si="19"/>
        <v>0.6650477306983755</v>
      </c>
      <c r="Q141" s="1111"/>
      <c r="R141" s="1106"/>
      <c r="S141" s="1103"/>
      <c r="T141" s="1106"/>
      <c r="U141" s="764">
        <v>687</v>
      </c>
      <c r="V141" s="759">
        <f t="shared" si="20"/>
        <v>0.12663755458515283</v>
      </c>
      <c r="W141" s="760">
        <v>1261.2</v>
      </c>
      <c r="X141" s="1121"/>
    </row>
    <row r="142" spans="1:24" ht="30" customHeight="1">
      <c r="A142" s="1115"/>
      <c r="B142" s="1115"/>
      <c r="C142" s="1115"/>
      <c r="D142" s="1118"/>
      <c r="E142" s="1108"/>
      <c r="F142" s="1108"/>
      <c r="G142" s="1108"/>
      <c r="H142" s="758" t="s">
        <v>937</v>
      </c>
      <c r="I142" s="1109"/>
      <c r="J142" s="1109"/>
      <c r="K142" s="1109"/>
      <c r="L142" s="761">
        <v>2</v>
      </c>
      <c r="M142" s="762">
        <v>7680</v>
      </c>
      <c r="N142" s="254">
        <v>14253.6</v>
      </c>
      <c r="O142" s="252">
        <f t="shared" si="14"/>
        <v>6573.6</v>
      </c>
      <c r="P142" s="763">
        <f t="shared" si="19"/>
        <v>0.4611887523152046</v>
      </c>
      <c r="Q142" s="1112"/>
      <c r="R142" s="1107"/>
      <c r="S142" s="1104"/>
      <c r="T142" s="1107"/>
      <c r="U142" s="764">
        <v>8328</v>
      </c>
      <c r="V142" s="759">
        <f t="shared" si="20"/>
        <v>0.07780979827089338</v>
      </c>
      <c r="W142" s="760">
        <v>10100.6</v>
      </c>
      <c r="X142" s="1120"/>
    </row>
    <row r="143" spans="1:24" ht="30" customHeight="1">
      <c r="A143" s="1113" t="s">
        <v>748</v>
      </c>
      <c r="B143" s="1113" t="s">
        <v>1118</v>
      </c>
      <c r="C143" s="1113" t="s">
        <v>1119</v>
      </c>
      <c r="D143" s="1116" t="s">
        <v>994</v>
      </c>
      <c r="E143" s="1100" t="s">
        <v>267</v>
      </c>
      <c r="F143" s="1100" t="s">
        <v>53</v>
      </c>
      <c r="G143" s="1100" t="s">
        <v>54</v>
      </c>
      <c r="H143" s="952" t="s">
        <v>1120</v>
      </c>
      <c r="I143" s="1092">
        <v>32900</v>
      </c>
      <c r="J143" s="1092" t="s">
        <v>938</v>
      </c>
      <c r="K143" s="1092" t="s">
        <v>42</v>
      </c>
      <c r="L143" s="946" t="s">
        <v>1121</v>
      </c>
      <c r="M143" s="951">
        <v>92106</v>
      </c>
      <c r="N143" s="254">
        <v>124752</v>
      </c>
      <c r="O143" s="252">
        <f t="shared" si="14"/>
        <v>32646</v>
      </c>
      <c r="P143" s="947">
        <f t="shared" si="19"/>
        <v>0.26168718737976143</v>
      </c>
      <c r="Q143" s="1110" t="s">
        <v>1125</v>
      </c>
      <c r="R143" s="1105">
        <v>0</v>
      </c>
      <c r="S143" s="1102">
        <v>1</v>
      </c>
      <c r="T143" s="1105">
        <v>0</v>
      </c>
      <c r="U143" s="948">
        <v>108800</v>
      </c>
      <c r="V143" s="949">
        <f t="shared" si="20"/>
        <v>0.1534375</v>
      </c>
      <c r="W143" s="950">
        <v>94392</v>
      </c>
      <c r="X143" s="121">
        <v>42650</v>
      </c>
    </row>
    <row r="144" spans="1:24" ht="30" customHeight="1">
      <c r="A144" s="1114"/>
      <c r="B144" s="1114"/>
      <c r="C144" s="1114"/>
      <c r="D144" s="1117"/>
      <c r="E144" s="1101"/>
      <c r="F144" s="1101"/>
      <c r="G144" s="1101"/>
      <c r="H144" s="952" t="s">
        <v>1122</v>
      </c>
      <c r="I144" s="1093"/>
      <c r="J144" s="1093"/>
      <c r="K144" s="1093"/>
      <c r="L144" s="946">
        <v>2</v>
      </c>
      <c r="M144" s="951">
        <v>27000</v>
      </c>
      <c r="N144" s="254">
        <v>28920</v>
      </c>
      <c r="O144" s="252">
        <f t="shared" si="14"/>
        <v>1920</v>
      </c>
      <c r="P144" s="947">
        <f t="shared" si="19"/>
        <v>0.06639004149377593</v>
      </c>
      <c r="Q144" s="1111"/>
      <c r="R144" s="1106"/>
      <c r="S144" s="1103"/>
      <c r="T144" s="1106"/>
      <c r="U144" s="948">
        <v>27000</v>
      </c>
      <c r="V144" s="949">
        <f t="shared" si="20"/>
        <v>0</v>
      </c>
      <c r="W144" s="950">
        <v>20850</v>
      </c>
      <c r="X144" s="121">
        <v>42696</v>
      </c>
    </row>
    <row r="145" spans="1:24" ht="30" customHeight="1">
      <c r="A145" s="1114"/>
      <c r="B145" s="1114"/>
      <c r="C145" s="1114"/>
      <c r="D145" s="1117"/>
      <c r="E145" s="1101"/>
      <c r="F145" s="1101"/>
      <c r="G145" s="1101"/>
      <c r="H145" s="952" t="s">
        <v>1123</v>
      </c>
      <c r="I145" s="1093"/>
      <c r="J145" s="1093"/>
      <c r="K145" s="1093"/>
      <c r="L145" s="946">
        <v>4</v>
      </c>
      <c r="M145" s="951">
        <v>6500</v>
      </c>
      <c r="N145" s="254">
        <v>6500</v>
      </c>
      <c r="O145" s="252">
        <f t="shared" si="14"/>
        <v>0</v>
      </c>
      <c r="P145" s="947">
        <f t="shared" si="19"/>
        <v>0</v>
      </c>
      <c r="Q145" s="1111"/>
      <c r="R145" s="1106"/>
      <c r="S145" s="1103"/>
      <c r="T145" s="1106"/>
      <c r="U145" s="948">
        <v>8000</v>
      </c>
      <c r="V145" s="949">
        <f t="shared" si="20"/>
        <v>0.1875</v>
      </c>
      <c r="W145" s="950">
        <v>5000</v>
      </c>
      <c r="X145" s="121">
        <v>42650</v>
      </c>
    </row>
    <row r="146" spans="1:24" ht="30" customHeight="1">
      <c r="A146" s="1115"/>
      <c r="B146" s="1115"/>
      <c r="C146" s="1115"/>
      <c r="D146" s="1118"/>
      <c r="E146" s="1101"/>
      <c r="F146" s="1108"/>
      <c r="G146" s="1108"/>
      <c r="H146" s="883" t="s">
        <v>1124</v>
      </c>
      <c r="I146" s="1109"/>
      <c r="J146" s="1109"/>
      <c r="K146" s="1109"/>
      <c r="L146" s="761">
        <v>5</v>
      </c>
      <c r="M146" s="762">
        <v>10750</v>
      </c>
      <c r="N146" s="254">
        <v>19025</v>
      </c>
      <c r="O146" s="252">
        <f t="shared" si="14"/>
        <v>8275</v>
      </c>
      <c r="P146" s="778">
        <f t="shared" si="19"/>
        <v>0.43495400788436267</v>
      </c>
      <c r="Q146" s="1112"/>
      <c r="R146" s="1107"/>
      <c r="S146" s="1104"/>
      <c r="T146" s="1107"/>
      <c r="U146" s="764">
        <v>16000</v>
      </c>
      <c r="V146" s="779">
        <f t="shared" si="20"/>
        <v>0.328125</v>
      </c>
      <c r="W146" s="760">
        <v>11000</v>
      </c>
      <c r="X146" s="121">
        <v>42650</v>
      </c>
    </row>
    <row r="147" spans="1:24" ht="30" customHeight="1">
      <c r="A147" s="1113" t="s">
        <v>756</v>
      </c>
      <c r="B147" s="1113" t="s">
        <v>924</v>
      </c>
      <c r="C147" s="1113" t="s">
        <v>999</v>
      </c>
      <c r="D147" s="1116" t="s">
        <v>996</v>
      </c>
      <c r="E147" s="1100" t="s">
        <v>267</v>
      </c>
      <c r="F147" s="1100" t="s">
        <v>53</v>
      </c>
      <c r="G147" s="1100" t="s">
        <v>54</v>
      </c>
      <c r="H147" s="832" t="s">
        <v>1000</v>
      </c>
      <c r="I147" s="1092">
        <v>32795</v>
      </c>
      <c r="J147" s="1092" t="s">
        <v>211</v>
      </c>
      <c r="K147" s="1092" t="s">
        <v>42</v>
      </c>
      <c r="L147" s="761">
        <v>1</v>
      </c>
      <c r="M147" s="762">
        <v>5300</v>
      </c>
      <c r="N147" s="254">
        <v>5138.64</v>
      </c>
      <c r="O147" s="252">
        <f t="shared" si="14"/>
        <v>-161.35999999999967</v>
      </c>
      <c r="P147" s="778">
        <f t="shared" si="19"/>
        <v>-0.03140130462534828</v>
      </c>
      <c r="Q147" s="1110" t="s">
        <v>263</v>
      </c>
      <c r="R147" s="1105">
        <v>0</v>
      </c>
      <c r="S147" s="1102">
        <v>0</v>
      </c>
      <c r="T147" s="1105">
        <v>0</v>
      </c>
      <c r="U147" s="764">
        <v>6798</v>
      </c>
      <c r="V147" s="779">
        <f t="shared" si="20"/>
        <v>0.22035892909679317</v>
      </c>
      <c r="W147" s="760">
        <v>3800</v>
      </c>
      <c r="X147" s="1119">
        <v>42670</v>
      </c>
    </row>
    <row r="148" spans="1:24" ht="30" customHeight="1">
      <c r="A148" s="1115"/>
      <c r="B148" s="1115"/>
      <c r="C148" s="1115"/>
      <c r="D148" s="1152"/>
      <c r="E148" s="1108"/>
      <c r="F148" s="1108"/>
      <c r="G148" s="1108"/>
      <c r="H148" s="832" t="s">
        <v>810</v>
      </c>
      <c r="I148" s="1109"/>
      <c r="J148" s="1109"/>
      <c r="K148" s="1109"/>
      <c r="L148" s="835" t="s">
        <v>1001</v>
      </c>
      <c r="M148" s="836">
        <v>1260</v>
      </c>
      <c r="N148" s="254">
        <v>1589.86</v>
      </c>
      <c r="O148" s="252">
        <f t="shared" si="14"/>
        <v>329.8599999999999</v>
      </c>
      <c r="P148" s="837">
        <f t="shared" si="19"/>
        <v>0.2074773879461084</v>
      </c>
      <c r="Q148" s="1112"/>
      <c r="R148" s="1107"/>
      <c r="S148" s="1104"/>
      <c r="T148" s="1107"/>
      <c r="U148" s="838">
        <v>1900</v>
      </c>
      <c r="V148" s="833">
        <f t="shared" si="20"/>
        <v>0.3368421052631579</v>
      </c>
      <c r="W148" s="834">
        <v>844.26</v>
      </c>
      <c r="X148" s="1120"/>
    </row>
    <row r="149" spans="1:24" ht="30" customHeight="1">
      <c r="A149" s="776" t="s">
        <v>760</v>
      </c>
      <c r="B149" s="830" t="s">
        <v>924</v>
      </c>
      <c r="C149" s="830" t="s">
        <v>997</v>
      </c>
      <c r="D149" s="827" t="s">
        <v>995</v>
      </c>
      <c r="E149" s="828" t="s">
        <v>121</v>
      </c>
      <c r="F149" s="828" t="s">
        <v>53</v>
      </c>
      <c r="G149" s="828" t="s">
        <v>54</v>
      </c>
      <c r="H149" s="831" t="s">
        <v>998</v>
      </c>
      <c r="I149" s="717">
        <v>32959</v>
      </c>
      <c r="J149" s="829" t="s">
        <v>136</v>
      </c>
      <c r="K149" s="829" t="s">
        <v>42</v>
      </c>
      <c r="L149" s="723">
        <v>1</v>
      </c>
      <c r="M149" s="724">
        <v>31440</v>
      </c>
      <c r="N149" s="254">
        <v>38320</v>
      </c>
      <c r="O149" s="252">
        <f t="shared" si="14"/>
        <v>6880</v>
      </c>
      <c r="P149" s="778">
        <f t="shared" si="19"/>
        <v>0.17954070981210857</v>
      </c>
      <c r="Q149" s="365" t="s">
        <v>324</v>
      </c>
      <c r="R149" s="718">
        <v>0</v>
      </c>
      <c r="S149" s="719">
        <v>0</v>
      </c>
      <c r="T149" s="718">
        <v>0</v>
      </c>
      <c r="U149" s="726">
        <v>31840</v>
      </c>
      <c r="V149" s="779">
        <f t="shared" si="20"/>
        <v>0.01256281407035176</v>
      </c>
      <c r="W149" s="722">
        <v>31200</v>
      </c>
      <c r="X149" s="716">
        <v>42669</v>
      </c>
    </row>
    <row r="150" spans="1:24" ht="30" customHeight="1">
      <c r="A150" s="776" t="s">
        <v>770</v>
      </c>
      <c r="B150" s="776" t="s">
        <v>924</v>
      </c>
      <c r="C150" s="776" t="s">
        <v>944</v>
      </c>
      <c r="D150" s="777" t="s">
        <v>945</v>
      </c>
      <c r="E150" s="781" t="s">
        <v>59</v>
      </c>
      <c r="F150" s="774" t="s">
        <v>53</v>
      </c>
      <c r="G150" s="774" t="s">
        <v>54</v>
      </c>
      <c r="H150" s="780" t="s">
        <v>879</v>
      </c>
      <c r="I150" s="717">
        <v>32697</v>
      </c>
      <c r="J150" s="775" t="s">
        <v>946</v>
      </c>
      <c r="K150" s="775" t="s">
        <v>42</v>
      </c>
      <c r="L150" s="723">
        <v>1</v>
      </c>
      <c r="M150" s="724">
        <v>10308</v>
      </c>
      <c r="N150" s="254">
        <v>13801.25</v>
      </c>
      <c r="O150" s="252">
        <f t="shared" si="14"/>
        <v>3493.25</v>
      </c>
      <c r="P150" s="778">
        <f t="shared" si="19"/>
        <v>0.25311113123811246</v>
      </c>
      <c r="Q150" s="365" t="s">
        <v>203</v>
      </c>
      <c r="R150" s="718">
        <v>0</v>
      </c>
      <c r="S150" s="719">
        <v>0</v>
      </c>
      <c r="T150" s="718">
        <v>0</v>
      </c>
      <c r="U150" s="726">
        <v>15216</v>
      </c>
      <c r="V150" s="779">
        <f t="shared" si="20"/>
        <v>0.3225552050473186</v>
      </c>
      <c r="W150" s="722">
        <v>11050</v>
      </c>
      <c r="X150" s="716">
        <v>42653</v>
      </c>
    </row>
    <row r="151" spans="1:24" ht="30" customHeight="1">
      <c r="A151" s="804" t="s">
        <v>754</v>
      </c>
      <c r="B151" s="857" t="s">
        <v>1014</v>
      </c>
      <c r="C151" s="857" t="s">
        <v>1015</v>
      </c>
      <c r="D151" s="858" t="s">
        <v>1016</v>
      </c>
      <c r="E151" s="855" t="s">
        <v>121</v>
      </c>
      <c r="F151" s="855" t="s">
        <v>53</v>
      </c>
      <c r="G151" s="855" t="s">
        <v>54</v>
      </c>
      <c r="H151" s="859" t="s">
        <v>1017</v>
      </c>
      <c r="I151" s="803">
        <v>32966</v>
      </c>
      <c r="J151" s="856" t="s">
        <v>1018</v>
      </c>
      <c r="K151" s="856" t="s">
        <v>1019</v>
      </c>
      <c r="L151" s="808">
        <v>2</v>
      </c>
      <c r="M151" s="809">
        <v>371000</v>
      </c>
      <c r="N151" s="254">
        <v>1310330.8</v>
      </c>
      <c r="O151" s="252">
        <f t="shared" si="14"/>
        <v>939330.8</v>
      </c>
      <c r="P151" s="810">
        <f t="shared" si="19"/>
        <v>0.7168653900221227</v>
      </c>
      <c r="Q151" s="365" t="s">
        <v>1020</v>
      </c>
      <c r="R151" s="801">
        <v>1</v>
      </c>
      <c r="S151" s="800">
        <v>0</v>
      </c>
      <c r="T151" s="801">
        <v>1</v>
      </c>
      <c r="U151" s="811">
        <v>550000</v>
      </c>
      <c r="V151" s="806">
        <f t="shared" si="20"/>
        <v>0.32545454545454544</v>
      </c>
      <c r="W151" s="807">
        <v>687404</v>
      </c>
      <c r="X151" s="802">
        <v>42675</v>
      </c>
    </row>
    <row r="152" spans="1:24" ht="30" customHeight="1">
      <c r="A152" s="281" t="s">
        <v>774</v>
      </c>
      <c r="B152" s="657">
        <v>42635</v>
      </c>
      <c r="C152" s="281" t="s">
        <v>947</v>
      </c>
      <c r="D152" s="154" t="s">
        <v>948</v>
      </c>
      <c r="E152" s="209" t="s">
        <v>59</v>
      </c>
      <c r="F152" s="209" t="s">
        <v>53</v>
      </c>
      <c r="G152" s="281" t="s">
        <v>54</v>
      </c>
      <c r="H152" s="105" t="s">
        <v>239</v>
      </c>
      <c r="I152" s="281">
        <v>32913</v>
      </c>
      <c r="J152" s="281" t="s">
        <v>938</v>
      </c>
      <c r="K152" s="281" t="s">
        <v>42</v>
      </c>
      <c r="L152" s="281">
        <v>1</v>
      </c>
      <c r="M152" s="792">
        <v>8118</v>
      </c>
      <c r="N152" s="119">
        <v>18760.8</v>
      </c>
      <c r="O152" s="104">
        <f t="shared" si="14"/>
        <v>10642.8</v>
      </c>
      <c r="P152" s="176">
        <f t="shared" si="19"/>
        <v>0.5672892413969554</v>
      </c>
      <c r="Q152" s="281">
        <v>17</v>
      </c>
      <c r="R152" s="141">
        <v>0</v>
      </c>
      <c r="S152" s="281">
        <v>0</v>
      </c>
      <c r="T152" s="281">
        <v>0</v>
      </c>
      <c r="U152" s="112">
        <v>12000</v>
      </c>
      <c r="V152" s="68">
        <f t="shared" si="20"/>
        <v>0.3235</v>
      </c>
      <c r="W152" s="119">
        <v>10000</v>
      </c>
      <c r="X152" s="657">
        <v>42656</v>
      </c>
    </row>
    <row r="153" spans="1:24" ht="30" customHeight="1">
      <c r="A153" s="281" t="s">
        <v>783</v>
      </c>
      <c r="B153" s="657">
        <v>42643</v>
      </c>
      <c r="C153" s="281" t="s">
        <v>954</v>
      </c>
      <c r="D153" s="154" t="s">
        <v>955</v>
      </c>
      <c r="E153" s="209" t="s">
        <v>267</v>
      </c>
      <c r="F153" s="209" t="s">
        <v>53</v>
      </c>
      <c r="G153" s="281" t="s">
        <v>54</v>
      </c>
      <c r="H153" s="105" t="s">
        <v>956</v>
      </c>
      <c r="I153" s="281">
        <v>33013</v>
      </c>
      <c r="J153" s="281" t="s">
        <v>957</v>
      </c>
      <c r="K153" s="281" t="s">
        <v>42</v>
      </c>
      <c r="L153" s="281">
        <v>17</v>
      </c>
      <c r="M153" s="792">
        <v>24181.11</v>
      </c>
      <c r="N153" s="119">
        <v>59946.85</v>
      </c>
      <c r="O153" s="104">
        <f t="shared" si="14"/>
        <v>35765.74</v>
      </c>
      <c r="P153" s="176">
        <f t="shared" si="19"/>
        <v>0.596624176249461</v>
      </c>
      <c r="Q153" s="281">
        <v>16</v>
      </c>
      <c r="R153" s="141">
        <v>0</v>
      </c>
      <c r="S153" s="281">
        <v>0</v>
      </c>
      <c r="T153" s="281">
        <v>0</v>
      </c>
      <c r="U153" s="112">
        <v>60000</v>
      </c>
      <c r="V153" s="68">
        <f t="shared" si="20"/>
        <v>0.5969814999999999</v>
      </c>
      <c r="W153" s="119">
        <v>35866.04</v>
      </c>
      <c r="X153" s="657">
        <v>42661</v>
      </c>
    </row>
    <row r="154" spans="1:24" ht="30" customHeight="1">
      <c r="A154" s="1010" t="s">
        <v>790</v>
      </c>
      <c r="B154" s="1014">
        <v>42643</v>
      </c>
      <c r="C154" s="1010" t="s">
        <v>958</v>
      </c>
      <c r="D154" s="1015" t="s">
        <v>959</v>
      </c>
      <c r="E154" s="1009" t="s">
        <v>55</v>
      </c>
      <c r="F154" s="1009" t="s">
        <v>53</v>
      </c>
      <c r="G154" s="1010" t="s">
        <v>54</v>
      </c>
      <c r="H154" s="791" t="s">
        <v>960</v>
      </c>
      <c r="I154" s="1010">
        <v>32962</v>
      </c>
      <c r="J154" s="1010" t="s">
        <v>136</v>
      </c>
      <c r="K154" s="1010" t="s">
        <v>43</v>
      </c>
      <c r="L154" s="1010">
        <v>1</v>
      </c>
      <c r="M154" s="790">
        <v>428800</v>
      </c>
      <c r="N154" s="988">
        <v>1249861.33</v>
      </c>
      <c r="O154" s="989">
        <f t="shared" si="14"/>
        <v>821061.3300000001</v>
      </c>
      <c r="P154" s="990">
        <f t="shared" si="19"/>
        <v>0.6569219402923683</v>
      </c>
      <c r="Q154" s="1033">
        <v>12</v>
      </c>
      <c r="R154" s="1013">
        <v>0</v>
      </c>
      <c r="S154" s="1010">
        <v>0</v>
      </c>
      <c r="T154" s="1010">
        <v>0</v>
      </c>
      <c r="U154" s="992">
        <v>1199200</v>
      </c>
      <c r="V154" s="993">
        <f t="shared" si="20"/>
        <v>0.6424282855236825</v>
      </c>
      <c r="W154" s="994">
        <v>1116800</v>
      </c>
      <c r="X154" s="1014">
        <v>42661</v>
      </c>
    </row>
    <row r="155" spans="1:24" ht="30" customHeight="1">
      <c r="A155" s="813" t="s">
        <v>818</v>
      </c>
      <c r="B155" s="820">
        <v>42646</v>
      </c>
      <c r="C155" s="813" t="s">
        <v>989</v>
      </c>
      <c r="D155" s="819" t="s">
        <v>990</v>
      </c>
      <c r="E155" s="812" t="s">
        <v>267</v>
      </c>
      <c r="F155" s="812" t="s">
        <v>53</v>
      </c>
      <c r="G155" s="813" t="s">
        <v>54</v>
      </c>
      <c r="H155" s="240" t="s">
        <v>991</v>
      </c>
      <c r="I155" s="813">
        <v>32961</v>
      </c>
      <c r="J155" s="813" t="s">
        <v>136</v>
      </c>
      <c r="K155" s="813" t="s">
        <v>42</v>
      </c>
      <c r="L155" s="813">
        <v>3</v>
      </c>
      <c r="M155" s="793">
        <v>9350</v>
      </c>
      <c r="N155" s="254">
        <v>16797</v>
      </c>
      <c r="O155" s="252">
        <f t="shared" si="14"/>
        <v>7447</v>
      </c>
      <c r="P155" s="815">
        <f t="shared" si="19"/>
        <v>0.44335297969875576</v>
      </c>
      <c r="Q155" s="794">
        <v>20</v>
      </c>
      <c r="R155" s="814">
        <v>0</v>
      </c>
      <c r="S155" s="813">
        <v>0</v>
      </c>
      <c r="T155" s="813">
        <v>0</v>
      </c>
      <c r="U155" s="816">
        <v>15100</v>
      </c>
      <c r="V155" s="817">
        <f t="shared" si="20"/>
        <v>0.38079470198675497</v>
      </c>
      <c r="W155" s="818">
        <v>10250</v>
      </c>
      <c r="X155" s="820">
        <v>42668</v>
      </c>
    </row>
    <row r="156" spans="1:24" ht="30" customHeight="1">
      <c r="A156" s="861" t="s">
        <v>819</v>
      </c>
      <c r="B156" s="820">
        <v>42657</v>
      </c>
      <c r="C156" s="861" t="s">
        <v>1021</v>
      </c>
      <c r="D156" s="862" t="s">
        <v>1022</v>
      </c>
      <c r="E156" s="860" t="s">
        <v>55</v>
      </c>
      <c r="F156" s="860" t="s">
        <v>53</v>
      </c>
      <c r="G156" s="861" t="s">
        <v>54</v>
      </c>
      <c r="H156" s="240" t="s">
        <v>1023</v>
      </c>
      <c r="I156" s="813">
        <v>32995</v>
      </c>
      <c r="J156" s="861" t="s">
        <v>195</v>
      </c>
      <c r="K156" s="861" t="s">
        <v>42</v>
      </c>
      <c r="L156" s="813">
        <v>1</v>
      </c>
      <c r="M156" s="793">
        <v>3920</v>
      </c>
      <c r="N156" s="254">
        <v>7357</v>
      </c>
      <c r="O156" s="252">
        <f t="shared" si="14"/>
        <v>3437</v>
      </c>
      <c r="P156" s="852">
        <f t="shared" si="19"/>
        <v>0.467174119885823</v>
      </c>
      <c r="Q156" s="794">
        <v>16</v>
      </c>
      <c r="R156" s="814">
        <v>0</v>
      </c>
      <c r="S156" s="813">
        <v>0</v>
      </c>
      <c r="T156" s="813">
        <v>0</v>
      </c>
      <c r="U156" s="816">
        <v>6860</v>
      </c>
      <c r="V156" s="849">
        <f t="shared" si="20"/>
        <v>0.42857142857142855</v>
      </c>
      <c r="W156" s="818">
        <v>3850</v>
      </c>
      <c r="X156" s="820">
        <v>42677</v>
      </c>
    </row>
    <row r="157" spans="1:24" ht="30" customHeight="1">
      <c r="A157" s="841" t="s">
        <v>820</v>
      </c>
      <c r="B157" s="820">
        <v>42656</v>
      </c>
      <c r="C157" s="841" t="s">
        <v>1005</v>
      </c>
      <c r="D157" s="842" t="s">
        <v>1006</v>
      </c>
      <c r="E157" s="840" t="s">
        <v>59</v>
      </c>
      <c r="F157" s="840" t="s">
        <v>53</v>
      </c>
      <c r="G157" s="841" t="s">
        <v>54</v>
      </c>
      <c r="H157" s="240" t="s">
        <v>131</v>
      </c>
      <c r="I157" s="813">
        <v>33077</v>
      </c>
      <c r="J157" s="841" t="s">
        <v>1007</v>
      </c>
      <c r="K157" s="841" t="s">
        <v>42</v>
      </c>
      <c r="L157" s="813">
        <v>4</v>
      </c>
      <c r="M157" s="1039" t="s">
        <v>24</v>
      </c>
      <c r="N157" s="1039" t="s">
        <v>24</v>
      </c>
      <c r="O157" s="1039" t="s">
        <v>24</v>
      </c>
      <c r="P157" s="1039" t="s">
        <v>24</v>
      </c>
      <c r="Q157" s="1039" t="s">
        <v>24</v>
      </c>
      <c r="R157" s="1039" t="s">
        <v>24</v>
      </c>
      <c r="S157" s="1039" t="s">
        <v>24</v>
      </c>
      <c r="T157" s="1039" t="s">
        <v>24</v>
      </c>
      <c r="U157" s="1039" t="s">
        <v>24</v>
      </c>
      <c r="V157" s="1039" t="s">
        <v>24</v>
      </c>
      <c r="W157" s="1039" t="s">
        <v>24</v>
      </c>
      <c r="X157" s="1039" t="s">
        <v>24</v>
      </c>
    </row>
    <row r="158" spans="1:24" ht="30" customHeight="1">
      <c r="A158" s="879" t="s">
        <v>821</v>
      </c>
      <c r="B158" s="854">
        <v>42660</v>
      </c>
      <c r="C158" s="879" t="s">
        <v>1047</v>
      </c>
      <c r="D158" s="880" t="s">
        <v>1049</v>
      </c>
      <c r="E158" s="878" t="s">
        <v>121</v>
      </c>
      <c r="F158" s="878" t="s">
        <v>53</v>
      </c>
      <c r="G158" s="879" t="s">
        <v>54</v>
      </c>
      <c r="H158" s="880" t="s">
        <v>1048</v>
      </c>
      <c r="I158" s="847">
        <v>33031</v>
      </c>
      <c r="J158" s="879" t="s">
        <v>1018</v>
      </c>
      <c r="K158" s="879" t="s">
        <v>43</v>
      </c>
      <c r="L158" s="847">
        <v>1</v>
      </c>
      <c r="M158" s="793">
        <v>1744800</v>
      </c>
      <c r="N158" s="254">
        <v>2298402</v>
      </c>
      <c r="O158" s="252">
        <f t="shared" si="14"/>
        <v>553602</v>
      </c>
      <c r="P158" s="882">
        <f t="shared" si="19"/>
        <v>0.24086386976690763</v>
      </c>
      <c r="Q158" s="794">
        <v>15</v>
      </c>
      <c r="R158" s="851">
        <v>0</v>
      </c>
      <c r="S158" s="847">
        <v>0</v>
      </c>
      <c r="T158" s="847">
        <v>0</v>
      </c>
      <c r="U158" s="853">
        <v>2280000</v>
      </c>
      <c r="V158" s="881">
        <f t="shared" si="20"/>
        <v>0.23473684210526316</v>
      </c>
      <c r="W158" s="850">
        <v>2100000</v>
      </c>
      <c r="X158" s="854">
        <v>42682</v>
      </c>
    </row>
    <row r="159" spans="1:24" ht="30" customHeight="1">
      <c r="A159" s="847" t="s">
        <v>827</v>
      </c>
      <c r="B159" s="854">
        <v>42661</v>
      </c>
      <c r="C159" s="847" t="s">
        <v>1012</v>
      </c>
      <c r="D159" s="848" t="s">
        <v>1013</v>
      </c>
      <c r="E159" s="846" t="s">
        <v>59</v>
      </c>
      <c r="F159" s="846" t="s">
        <v>53</v>
      </c>
      <c r="G159" s="847" t="s">
        <v>54</v>
      </c>
      <c r="H159" s="240" t="s">
        <v>147</v>
      </c>
      <c r="I159" s="847">
        <v>33054</v>
      </c>
      <c r="J159" s="847" t="s">
        <v>41</v>
      </c>
      <c r="K159" s="847" t="s">
        <v>42</v>
      </c>
      <c r="L159" s="847">
        <v>1</v>
      </c>
      <c r="M159" s="793">
        <v>2898.72</v>
      </c>
      <c r="N159" s="254">
        <v>4505.52</v>
      </c>
      <c r="O159" s="252">
        <f t="shared" si="14"/>
        <v>1606.8000000000006</v>
      </c>
      <c r="P159" s="852">
        <f t="shared" si="19"/>
        <v>0.3566292015128111</v>
      </c>
      <c r="Q159" s="794">
        <v>9</v>
      </c>
      <c r="R159" s="851">
        <v>0</v>
      </c>
      <c r="S159" s="847">
        <v>0</v>
      </c>
      <c r="T159" s="847">
        <v>0</v>
      </c>
      <c r="U159" s="853">
        <v>6000</v>
      </c>
      <c r="V159" s="849">
        <f t="shared" si="20"/>
        <v>0.51688</v>
      </c>
      <c r="W159" s="850">
        <v>3000</v>
      </c>
      <c r="X159" s="854">
        <v>42674</v>
      </c>
    </row>
    <row r="160" spans="1:24" ht="30" customHeight="1">
      <c r="A160" s="937" t="s">
        <v>837</v>
      </c>
      <c r="B160" s="892">
        <v>42674</v>
      </c>
      <c r="C160" s="937" t="s">
        <v>1109</v>
      </c>
      <c r="D160" s="938" t="s">
        <v>1110</v>
      </c>
      <c r="E160" s="936" t="s">
        <v>59</v>
      </c>
      <c r="F160" s="936" t="s">
        <v>53</v>
      </c>
      <c r="G160" s="937" t="s">
        <v>54</v>
      </c>
      <c r="H160" s="240" t="s">
        <v>1111</v>
      </c>
      <c r="I160" s="885">
        <v>33142</v>
      </c>
      <c r="J160" s="937" t="s">
        <v>132</v>
      </c>
      <c r="K160" s="937" t="s">
        <v>43</v>
      </c>
      <c r="L160" s="885">
        <v>3</v>
      </c>
      <c r="M160" s="793">
        <v>679150</v>
      </c>
      <c r="N160" s="254">
        <v>1227175.55</v>
      </c>
      <c r="O160" s="252">
        <f t="shared" si="14"/>
        <v>548025.55</v>
      </c>
      <c r="P160" s="897">
        <f t="shared" si="19"/>
        <v>0.4465746974831759</v>
      </c>
      <c r="Q160" s="794">
        <v>25</v>
      </c>
      <c r="R160" s="886">
        <v>0</v>
      </c>
      <c r="S160" s="885">
        <v>1</v>
      </c>
      <c r="T160" s="885">
        <v>0</v>
      </c>
      <c r="U160" s="888">
        <v>1178940</v>
      </c>
      <c r="V160" s="896">
        <f t="shared" si="20"/>
        <v>0.4239316674300643</v>
      </c>
      <c r="W160" s="890">
        <v>746971.44</v>
      </c>
      <c r="X160" s="892">
        <v>42695</v>
      </c>
    </row>
    <row r="161" spans="1:24" ht="30" customHeight="1">
      <c r="A161" s="894" t="s">
        <v>838</v>
      </c>
      <c r="B161" s="892">
        <v>42669</v>
      </c>
      <c r="C161" s="894" t="s">
        <v>1054</v>
      </c>
      <c r="D161" s="895" t="s">
        <v>1055</v>
      </c>
      <c r="E161" s="893" t="s">
        <v>59</v>
      </c>
      <c r="F161" s="893" t="s">
        <v>53</v>
      </c>
      <c r="G161" s="894" t="s">
        <v>54</v>
      </c>
      <c r="H161" s="240" t="s">
        <v>1056</v>
      </c>
      <c r="I161" s="885">
        <v>32899</v>
      </c>
      <c r="J161" s="894" t="s">
        <v>167</v>
      </c>
      <c r="K161" s="894" t="s">
        <v>42</v>
      </c>
      <c r="L161" s="885">
        <v>1</v>
      </c>
      <c r="M161" s="793">
        <v>5460</v>
      </c>
      <c r="N161" s="254">
        <v>8922.36</v>
      </c>
      <c r="O161" s="252">
        <f t="shared" si="14"/>
        <v>3462.3600000000006</v>
      </c>
      <c r="P161" s="897">
        <f t="shared" si="19"/>
        <v>0.38805428160262534</v>
      </c>
      <c r="Q161" s="794">
        <v>10</v>
      </c>
      <c r="R161" s="886">
        <v>0</v>
      </c>
      <c r="S161" s="885">
        <v>0</v>
      </c>
      <c r="T161" s="885">
        <v>0</v>
      </c>
      <c r="U161" s="888">
        <v>8160</v>
      </c>
      <c r="V161" s="896">
        <f t="shared" si="20"/>
        <v>0.33088235294117646</v>
      </c>
      <c r="W161" s="890">
        <v>7025</v>
      </c>
      <c r="X161" s="892">
        <v>42684</v>
      </c>
    </row>
    <row r="162" spans="1:24" ht="30" customHeight="1">
      <c r="A162" s="899" t="s">
        <v>848</v>
      </c>
      <c r="B162" s="892">
        <v>42669</v>
      </c>
      <c r="C162" s="899" t="s">
        <v>1058</v>
      </c>
      <c r="D162" s="900" t="s">
        <v>1059</v>
      </c>
      <c r="E162" s="898" t="s">
        <v>267</v>
      </c>
      <c r="F162" s="898" t="s">
        <v>53</v>
      </c>
      <c r="G162" s="899" t="s">
        <v>54</v>
      </c>
      <c r="H162" s="240" t="s">
        <v>1056</v>
      </c>
      <c r="I162" s="885">
        <v>32592</v>
      </c>
      <c r="J162" s="899" t="s">
        <v>167</v>
      </c>
      <c r="K162" s="899" t="s">
        <v>42</v>
      </c>
      <c r="L162" s="885">
        <v>3</v>
      </c>
      <c r="M162" s="793">
        <v>27000</v>
      </c>
      <c r="N162" s="254">
        <v>59521.08</v>
      </c>
      <c r="O162" s="252">
        <f t="shared" si="14"/>
        <v>32521.08</v>
      </c>
      <c r="P162" s="902">
        <f t="shared" si="19"/>
        <v>0.5463791987645386</v>
      </c>
      <c r="Q162" s="794">
        <v>10</v>
      </c>
      <c r="R162" s="886">
        <v>1</v>
      </c>
      <c r="S162" s="885">
        <v>0</v>
      </c>
      <c r="T162" s="885">
        <v>0</v>
      </c>
      <c r="U162" s="888">
        <v>29880</v>
      </c>
      <c r="V162" s="901">
        <f t="shared" si="20"/>
        <v>0.0963855421686747</v>
      </c>
      <c r="W162" s="890">
        <v>29880</v>
      </c>
      <c r="X162" s="892">
        <v>42684</v>
      </c>
    </row>
    <row r="163" spans="1:24" ht="30" customHeight="1">
      <c r="A163" s="885" t="s">
        <v>861</v>
      </c>
      <c r="B163" s="892">
        <v>42669</v>
      </c>
      <c r="C163" s="885" t="s">
        <v>1050</v>
      </c>
      <c r="D163" s="891" t="s">
        <v>1051</v>
      </c>
      <c r="E163" s="983" t="s">
        <v>1052</v>
      </c>
      <c r="F163" s="884" t="s">
        <v>53</v>
      </c>
      <c r="G163" s="885" t="s">
        <v>54</v>
      </c>
      <c r="H163" s="240" t="s">
        <v>1053</v>
      </c>
      <c r="I163" s="885">
        <v>33089</v>
      </c>
      <c r="J163" s="885" t="s">
        <v>211</v>
      </c>
      <c r="K163" s="885" t="s">
        <v>42</v>
      </c>
      <c r="L163" s="885">
        <v>1</v>
      </c>
      <c r="M163" s="793">
        <v>2380</v>
      </c>
      <c r="N163" s="254">
        <v>2518.41</v>
      </c>
      <c r="O163" s="252">
        <f t="shared" si="14"/>
        <v>138.40999999999985</v>
      </c>
      <c r="P163" s="887">
        <f t="shared" si="19"/>
        <v>0.05495927986308816</v>
      </c>
      <c r="Q163" s="794">
        <v>9</v>
      </c>
      <c r="R163" s="886">
        <v>0</v>
      </c>
      <c r="S163" s="885">
        <v>0</v>
      </c>
      <c r="T163" s="885">
        <v>0</v>
      </c>
      <c r="U163" s="888">
        <v>3000</v>
      </c>
      <c r="V163" s="889">
        <f t="shared" si="20"/>
        <v>0.20666666666666667</v>
      </c>
      <c r="W163" s="890">
        <v>1430</v>
      </c>
      <c r="X163" s="892">
        <v>42683</v>
      </c>
    </row>
    <row r="164" spans="1:24" ht="30" customHeight="1">
      <c r="A164" s="1002" t="s">
        <v>854</v>
      </c>
      <c r="B164" s="918">
        <v>42675</v>
      </c>
      <c r="C164" s="1002" t="s">
        <v>992</v>
      </c>
      <c r="D164" s="1003" t="s">
        <v>473</v>
      </c>
      <c r="E164" s="1004" t="s">
        <v>59</v>
      </c>
      <c r="F164" s="1004" t="s">
        <v>53</v>
      </c>
      <c r="G164" s="1002" t="s">
        <v>54</v>
      </c>
      <c r="H164" s="240" t="s">
        <v>1167</v>
      </c>
      <c r="I164" s="912">
        <v>32586</v>
      </c>
      <c r="J164" s="1002" t="s">
        <v>1018</v>
      </c>
      <c r="K164" s="1002" t="s">
        <v>43</v>
      </c>
      <c r="L164" s="912">
        <v>1</v>
      </c>
      <c r="M164" s="793">
        <v>1641600</v>
      </c>
      <c r="N164" s="254">
        <v>1699200</v>
      </c>
      <c r="O164" s="252">
        <f t="shared" si="14"/>
        <v>57600</v>
      </c>
      <c r="P164" s="916">
        <f t="shared" si="19"/>
        <v>0.03389830508474576</v>
      </c>
      <c r="Q164" s="794">
        <v>21</v>
      </c>
      <c r="R164" s="915">
        <v>0</v>
      </c>
      <c r="S164" s="912">
        <v>0</v>
      </c>
      <c r="T164" s="912">
        <v>0</v>
      </c>
      <c r="U164" s="917">
        <v>2304000</v>
      </c>
      <c r="V164" s="913">
        <f t="shared" si="20"/>
        <v>0.2875</v>
      </c>
      <c r="W164" s="914">
        <v>1267200</v>
      </c>
      <c r="X164" s="918">
        <v>42705</v>
      </c>
    </row>
    <row r="165" spans="1:24" ht="30" customHeight="1">
      <c r="A165" s="982" t="s">
        <v>857</v>
      </c>
      <c r="B165" s="918">
        <v>42684</v>
      </c>
      <c r="C165" s="982" t="s">
        <v>1152</v>
      </c>
      <c r="D165" s="986" t="s">
        <v>1153</v>
      </c>
      <c r="E165" s="983" t="s">
        <v>1052</v>
      </c>
      <c r="F165" s="983" t="s">
        <v>53</v>
      </c>
      <c r="G165" s="982" t="s">
        <v>54</v>
      </c>
      <c r="H165" s="240" t="s">
        <v>1154</v>
      </c>
      <c r="I165" s="912">
        <v>33147</v>
      </c>
      <c r="J165" s="982" t="s">
        <v>1018</v>
      </c>
      <c r="K165" s="982" t="s">
        <v>43</v>
      </c>
      <c r="L165" s="912">
        <v>1</v>
      </c>
      <c r="M165" s="793">
        <v>47500</v>
      </c>
      <c r="N165" s="254">
        <v>100500</v>
      </c>
      <c r="O165" s="252">
        <f>N165-M165</f>
        <v>53000</v>
      </c>
      <c r="P165" s="984">
        <f t="shared" si="19"/>
        <v>0.527363184079602</v>
      </c>
      <c r="Q165" s="794">
        <v>30</v>
      </c>
      <c r="R165" s="915">
        <v>0</v>
      </c>
      <c r="S165" s="912">
        <v>0</v>
      </c>
      <c r="T165" s="912">
        <v>0</v>
      </c>
      <c r="U165" s="917">
        <v>136500</v>
      </c>
      <c r="V165" s="985">
        <f t="shared" si="20"/>
        <v>0.652014652014652</v>
      </c>
      <c r="W165" s="914">
        <v>41500</v>
      </c>
      <c r="X165" s="918">
        <v>42703</v>
      </c>
    </row>
    <row r="166" spans="1:24" ht="30" customHeight="1">
      <c r="A166" s="1092" t="s">
        <v>866</v>
      </c>
      <c r="B166" s="1094">
        <v>42674</v>
      </c>
      <c r="C166" s="1092" t="s">
        <v>1074</v>
      </c>
      <c r="D166" s="1098" t="s">
        <v>1075</v>
      </c>
      <c r="E166" s="1100" t="s">
        <v>267</v>
      </c>
      <c r="F166" s="1100" t="s">
        <v>53</v>
      </c>
      <c r="G166" s="1092" t="s">
        <v>54</v>
      </c>
      <c r="H166" s="240" t="s">
        <v>1076</v>
      </c>
      <c r="I166" s="1092">
        <v>33141</v>
      </c>
      <c r="J166" s="1092" t="s">
        <v>41</v>
      </c>
      <c r="K166" s="1092" t="s">
        <v>702</v>
      </c>
      <c r="L166" s="912" t="s">
        <v>1077</v>
      </c>
      <c r="M166" s="793">
        <v>21550</v>
      </c>
      <c r="N166" s="254">
        <v>26474</v>
      </c>
      <c r="O166" s="252">
        <f>N166-M166</f>
        <v>4924</v>
      </c>
      <c r="P166" s="916">
        <f t="shared" si="19"/>
        <v>0.1859938052428798</v>
      </c>
      <c r="Q166" s="1092">
        <v>12</v>
      </c>
      <c r="R166" s="1096">
        <v>0</v>
      </c>
      <c r="S166" s="1092">
        <v>0</v>
      </c>
      <c r="T166" s="1092">
        <v>0</v>
      </c>
      <c r="U166" s="917">
        <v>26694</v>
      </c>
      <c r="V166" s="913">
        <f t="shared" si="20"/>
        <v>0.19270247995804302</v>
      </c>
      <c r="W166" s="914">
        <v>21990</v>
      </c>
      <c r="X166" s="1094">
        <v>42691</v>
      </c>
    </row>
    <row r="167" spans="1:24" ht="30" customHeight="1">
      <c r="A167" s="1093"/>
      <c r="B167" s="1095"/>
      <c r="C167" s="1093"/>
      <c r="D167" s="1099"/>
      <c r="E167" s="1101"/>
      <c r="F167" s="1101"/>
      <c r="G167" s="1093"/>
      <c r="H167" s="240" t="s">
        <v>1078</v>
      </c>
      <c r="I167" s="1093"/>
      <c r="J167" s="1093"/>
      <c r="K167" s="1093"/>
      <c r="L167" s="912" t="s">
        <v>1079</v>
      </c>
      <c r="M167" s="793">
        <v>10695</v>
      </c>
      <c r="N167" s="254">
        <v>11788.5</v>
      </c>
      <c r="O167" s="252">
        <f>N167-M167</f>
        <v>1093.5</v>
      </c>
      <c r="P167" s="916">
        <f t="shared" si="19"/>
        <v>0.09275989311617254</v>
      </c>
      <c r="Q167" s="1093"/>
      <c r="R167" s="1097"/>
      <c r="S167" s="1093"/>
      <c r="T167" s="1093"/>
      <c r="U167" s="917">
        <v>13000</v>
      </c>
      <c r="V167" s="913">
        <f t="shared" si="20"/>
        <v>0.1773076923076923</v>
      </c>
      <c r="W167" s="914">
        <v>11280</v>
      </c>
      <c r="X167" s="1095"/>
    </row>
    <row r="168" spans="1:24" ht="30" customHeight="1">
      <c r="A168" s="1109"/>
      <c r="B168" s="1153"/>
      <c r="C168" s="1109"/>
      <c r="D168" s="1137"/>
      <c r="E168" s="1108"/>
      <c r="F168" s="1108"/>
      <c r="G168" s="1109"/>
      <c r="H168" s="240" t="s">
        <v>131</v>
      </c>
      <c r="I168" s="1109"/>
      <c r="J168" s="1109"/>
      <c r="K168" s="1109"/>
      <c r="L168" s="912">
        <v>6</v>
      </c>
      <c r="M168" s="793">
        <v>0</v>
      </c>
      <c r="N168" s="254">
        <v>370</v>
      </c>
      <c r="O168" s="252">
        <v>0</v>
      </c>
      <c r="P168" s="925" t="s">
        <v>24</v>
      </c>
      <c r="Q168" s="1109"/>
      <c r="R168" s="1122"/>
      <c r="S168" s="1109"/>
      <c r="T168" s="1109"/>
      <c r="U168" s="917">
        <v>0</v>
      </c>
      <c r="V168" s="924"/>
      <c r="W168" s="914">
        <v>180</v>
      </c>
      <c r="X168" s="1153"/>
    </row>
    <row r="169" spans="1:24" ht="30" customHeight="1">
      <c r="A169" s="1034" t="s">
        <v>880</v>
      </c>
      <c r="B169" s="918">
        <v>42682</v>
      </c>
      <c r="C169" s="1034" t="s">
        <v>1202</v>
      </c>
      <c r="D169" s="1035" t="s">
        <v>1203</v>
      </c>
      <c r="E169" s="1036" t="s">
        <v>59</v>
      </c>
      <c r="F169" s="1036" t="s">
        <v>53</v>
      </c>
      <c r="G169" s="1034" t="s">
        <v>730</v>
      </c>
      <c r="H169" s="240" t="s">
        <v>1204</v>
      </c>
      <c r="I169" s="912">
        <v>33114</v>
      </c>
      <c r="J169" s="1034" t="s">
        <v>142</v>
      </c>
      <c r="K169" s="1034" t="s">
        <v>43</v>
      </c>
      <c r="L169" s="912">
        <v>2</v>
      </c>
      <c r="M169" s="1039" t="s">
        <v>24</v>
      </c>
      <c r="N169" s="1039" t="s">
        <v>24</v>
      </c>
      <c r="O169" s="1039" t="s">
        <v>24</v>
      </c>
      <c r="P169" s="1039" t="s">
        <v>24</v>
      </c>
      <c r="Q169" s="1039" t="s">
        <v>24</v>
      </c>
      <c r="R169" s="1039" t="s">
        <v>24</v>
      </c>
      <c r="S169" s="1039" t="s">
        <v>24</v>
      </c>
      <c r="T169" s="1039" t="s">
        <v>24</v>
      </c>
      <c r="U169" s="1039" t="s">
        <v>24</v>
      </c>
      <c r="V169" s="1039" t="s">
        <v>24</v>
      </c>
      <c r="W169" s="1039" t="s">
        <v>24</v>
      </c>
      <c r="X169" s="1039" t="s">
        <v>24</v>
      </c>
    </row>
    <row r="170" spans="1:24" ht="30" customHeight="1">
      <c r="A170" s="921" t="s">
        <v>918</v>
      </c>
      <c r="B170" s="911">
        <v>42677</v>
      </c>
      <c r="C170" s="921" t="s">
        <v>1093</v>
      </c>
      <c r="D170" s="922" t="s">
        <v>1094</v>
      </c>
      <c r="E170" s="923" t="s">
        <v>121</v>
      </c>
      <c r="F170" s="923" t="s">
        <v>53</v>
      </c>
      <c r="G170" s="923" t="s">
        <v>54</v>
      </c>
      <c r="H170" s="240" t="s">
        <v>1095</v>
      </c>
      <c r="I170" s="904">
        <v>33175</v>
      </c>
      <c r="J170" s="921" t="s">
        <v>1018</v>
      </c>
      <c r="K170" s="921" t="s">
        <v>42</v>
      </c>
      <c r="L170" s="904">
        <v>1</v>
      </c>
      <c r="M170" s="793">
        <v>31200</v>
      </c>
      <c r="N170" s="254">
        <v>31335.96</v>
      </c>
      <c r="O170" s="252">
        <f>N170-M170</f>
        <v>135.95999999999913</v>
      </c>
      <c r="P170" s="925">
        <f t="shared" si="19"/>
        <v>0.004338785216728613</v>
      </c>
      <c r="Q170" s="794">
        <v>11</v>
      </c>
      <c r="R170" s="909">
        <v>0</v>
      </c>
      <c r="S170" s="904">
        <v>0</v>
      </c>
      <c r="T170" s="904">
        <v>0</v>
      </c>
      <c r="U170" s="910">
        <v>41832</v>
      </c>
      <c r="V170" s="924">
        <f t="shared" si="20"/>
        <v>0.25415949512335057</v>
      </c>
      <c r="W170" s="908">
        <v>26040</v>
      </c>
      <c r="X170" s="911">
        <v>42692</v>
      </c>
    </row>
    <row r="171" spans="1:24" ht="30" customHeight="1">
      <c r="A171" s="1092" t="s">
        <v>902</v>
      </c>
      <c r="B171" s="1094">
        <v>42675</v>
      </c>
      <c r="C171" s="1092" t="s">
        <v>1134</v>
      </c>
      <c r="D171" s="1154" t="s">
        <v>1135</v>
      </c>
      <c r="E171" s="1100" t="s">
        <v>121</v>
      </c>
      <c r="F171" s="1100" t="s">
        <v>53</v>
      </c>
      <c r="G171" s="1100" t="s">
        <v>54</v>
      </c>
      <c r="H171" s="240" t="s">
        <v>1138</v>
      </c>
      <c r="I171" s="1092">
        <v>33152</v>
      </c>
      <c r="J171" s="1092" t="s">
        <v>1137</v>
      </c>
      <c r="K171" s="961" t="s">
        <v>43</v>
      </c>
      <c r="L171" s="956">
        <v>1</v>
      </c>
      <c r="M171" s="793">
        <v>90000</v>
      </c>
      <c r="N171" s="254">
        <v>169182.6</v>
      </c>
      <c r="O171" s="252">
        <f>N171-M171</f>
        <v>79182.6</v>
      </c>
      <c r="P171" s="964">
        <f t="shared" si="19"/>
        <v>0.46803040028939147</v>
      </c>
      <c r="Q171" s="1092"/>
      <c r="R171" s="1096">
        <v>0</v>
      </c>
      <c r="S171" s="1092">
        <v>0</v>
      </c>
      <c r="T171" s="1092">
        <v>0</v>
      </c>
      <c r="U171" s="957">
        <v>100000</v>
      </c>
      <c r="V171" s="963">
        <f t="shared" si="20"/>
        <v>0.1</v>
      </c>
      <c r="W171" s="958">
        <v>135200</v>
      </c>
      <c r="X171" s="959">
        <v>42699</v>
      </c>
    </row>
    <row r="172" spans="1:24" ht="30" customHeight="1">
      <c r="A172" s="1109"/>
      <c r="B172" s="1153"/>
      <c r="C172" s="1109"/>
      <c r="D172" s="1155"/>
      <c r="E172" s="1108"/>
      <c r="F172" s="1108"/>
      <c r="G172" s="1108"/>
      <c r="H172" s="240" t="s">
        <v>1136</v>
      </c>
      <c r="I172" s="1109"/>
      <c r="J172" s="1109"/>
      <c r="K172" s="961" t="s">
        <v>42</v>
      </c>
      <c r="L172" s="904">
        <v>2</v>
      </c>
      <c r="M172" s="793">
        <v>10000</v>
      </c>
      <c r="N172" s="254">
        <v>11839</v>
      </c>
      <c r="O172" s="252">
        <f>N172-M172</f>
        <v>1839</v>
      </c>
      <c r="P172" s="964">
        <f t="shared" si="19"/>
        <v>0.15533406537714334</v>
      </c>
      <c r="Q172" s="1109"/>
      <c r="R172" s="1122"/>
      <c r="S172" s="1109"/>
      <c r="T172" s="1109"/>
      <c r="U172" s="910">
        <v>13000</v>
      </c>
      <c r="V172" s="963">
        <f t="shared" si="20"/>
        <v>0.23076923076923078</v>
      </c>
      <c r="W172" s="908">
        <v>9950</v>
      </c>
      <c r="X172" s="962">
        <v>42699</v>
      </c>
    </row>
    <row r="173" spans="1:24" ht="30" customHeight="1">
      <c r="A173" s="905" t="s">
        <v>882</v>
      </c>
      <c r="B173" s="905" t="s">
        <v>1071</v>
      </c>
      <c r="C173" s="905" t="s">
        <v>1072</v>
      </c>
      <c r="D173" s="906" t="s">
        <v>1073</v>
      </c>
      <c r="E173" s="903" t="s">
        <v>267</v>
      </c>
      <c r="F173" s="903" t="s">
        <v>53</v>
      </c>
      <c r="G173" s="903" t="s">
        <v>54</v>
      </c>
      <c r="H173" s="907" t="s">
        <v>222</v>
      </c>
      <c r="I173" s="782">
        <v>33158</v>
      </c>
      <c r="J173" s="904" t="s">
        <v>387</v>
      </c>
      <c r="K173" s="904" t="s">
        <v>42</v>
      </c>
      <c r="L173" s="783">
        <v>23</v>
      </c>
      <c r="M173" s="1038" t="s">
        <v>24</v>
      </c>
      <c r="N173" s="1038" t="s">
        <v>24</v>
      </c>
      <c r="O173" s="1038" t="s">
        <v>24</v>
      </c>
      <c r="P173" s="1038" t="s">
        <v>24</v>
      </c>
      <c r="Q173" s="1038" t="s">
        <v>24</v>
      </c>
      <c r="R173" s="1038" t="s">
        <v>24</v>
      </c>
      <c r="S173" s="1038" t="s">
        <v>24</v>
      </c>
      <c r="T173" s="1038" t="s">
        <v>24</v>
      </c>
      <c r="U173" s="1038" t="s">
        <v>24</v>
      </c>
      <c r="V173" s="1038" t="s">
        <v>24</v>
      </c>
      <c r="W173" s="1038" t="s">
        <v>24</v>
      </c>
      <c r="X173" s="1038" t="s">
        <v>24</v>
      </c>
    </row>
    <row r="174" spans="1:24" ht="30" customHeight="1">
      <c r="A174" s="1113" t="s">
        <v>917</v>
      </c>
      <c r="B174" s="1113" t="s">
        <v>1085</v>
      </c>
      <c r="C174" s="1113" t="s">
        <v>1100</v>
      </c>
      <c r="D174" s="1116" t="s">
        <v>1101</v>
      </c>
      <c r="E174" s="1100" t="s">
        <v>267</v>
      </c>
      <c r="F174" s="1100" t="s">
        <v>53</v>
      </c>
      <c r="G174" s="1100" t="s">
        <v>54</v>
      </c>
      <c r="H174" s="927" t="s">
        <v>1102</v>
      </c>
      <c r="I174" s="1092">
        <v>33179</v>
      </c>
      <c r="J174" s="1092" t="s">
        <v>41</v>
      </c>
      <c r="K174" s="1092" t="s">
        <v>42</v>
      </c>
      <c r="L174" s="926" t="s">
        <v>1103</v>
      </c>
      <c r="M174" s="933">
        <v>11738.97</v>
      </c>
      <c r="N174" s="254">
        <v>13565.93</v>
      </c>
      <c r="O174" s="252">
        <f>N174-M174</f>
        <v>1826.960000000001</v>
      </c>
      <c r="P174" s="934">
        <f t="shared" si="19"/>
        <v>0.13467266895819166</v>
      </c>
      <c r="Q174" s="365" t="s">
        <v>518</v>
      </c>
      <c r="R174" s="928">
        <v>0</v>
      </c>
      <c r="S174" s="929">
        <v>0</v>
      </c>
      <c r="T174" s="928">
        <v>0</v>
      </c>
      <c r="U174" s="935">
        <v>31270</v>
      </c>
      <c r="V174" s="931">
        <f t="shared" si="20"/>
        <v>0.624593220338983</v>
      </c>
      <c r="W174" s="932">
        <v>9418.62</v>
      </c>
      <c r="X174" s="930">
        <v>42695</v>
      </c>
    </row>
    <row r="175" spans="1:24" ht="30" customHeight="1">
      <c r="A175" s="1115"/>
      <c r="B175" s="1115"/>
      <c r="C175" s="1115"/>
      <c r="D175" s="1118"/>
      <c r="E175" s="1108"/>
      <c r="F175" s="1108"/>
      <c r="G175" s="1108"/>
      <c r="H175" s="927" t="s">
        <v>131</v>
      </c>
      <c r="I175" s="1109"/>
      <c r="J175" s="1109"/>
      <c r="K175" s="1109"/>
      <c r="L175" s="926" t="s">
        <v>1104</v>
      </c>
      <c r="M175" s="1038" t="s">
        <v>24</v>
      </c>
      <c r="N175" s="1038" t="s">
        <v>24</v>
      </c>
      <c r="O175" s="1038" t="s">
        <v>24</v>
      </c>
      <c r="P175" s="1038" t="s">
        <v>24</v>
      </c>
      <c r="Q175" s="1038" t="s">
        <v>24</v>
      </c>
      <c r="R175" s="1038" t="s">
        <v>24</v>
      </c>
      <c r="S175" s="1038" t="s">
        <v>24</v>
      </c>
      <c r="T175" s="1038" t="s">
        <v>24</v>
      </c>
      <c r="U175" s="1038" t="s">
        <v>24</v>
      </c>
      <c r="V175" s="1038" t="s">
        <v>24</v>
      </c>
      <c r="W175" s="1038" t="s">
        <v>24</v>
      </c>
      <c r="X175" s="1038" t="s">
        <v>24</v>
      </c>
    </row>
    <row r="176" spans="1:24" ht="30" customHeight="1">
      <c r="A176" s="943" t="s">
        <v>907</v>
      </c>
      <c r="B176" s="944">
        <v>42656</v>
      </c>
      <c r="C176" s="943" t="s">
        <v>1005</v>
      </c>
      <c r="D176" s="945" t="s">
        <v>1006</v>
      </c>
      <c r="E176" s="942" t="s">
        <v>59</v>
      </c>
      <c r="F176" s="942" t="s">
        <v>53</v>
      </c>
      <c r="G176" s="943" t="s">
        <v>54</v>
      </c>
      <c r="H176" s="240" t="s">
        <v>131</v>
      </c>
      <c r="I176" s="943">
        <v>33077</v>
      </c>
      <c r="J176" s="943" t="s">
        <v>1007</v>
      </c>
      <c r="K176" s="943" t="s">
        <v>42</v>
      </c>
      <c r="L176" s="943">
        <v>4</v>
      </c>
      <c r="M176" s="1038" t="s">
        <v>24</v>
      </c>
      <c r="N176" s="1038" t="s">
        <v>24</v>
      </c>
      <c r="O176" s="1038" t="s">
        <v>24</v>
      </c>
      <c r="P176" s="1038" t="s">
        <v>24</v>
      </c>
      <c r="Q176" s="1038" t="s">
        <v>24</v>
      </c>
      <c r="R176" s="1038" t="s">
        <v>24</v>
      </c>
      <c r="S176" s="1038" t="s">
        <v>24</v>
      </c>
      <c r="T176" s="1038" t="s">
        <v>24</v>
      </c>
      <c r="U176" s="1038" t="s">
        <v>24</v>
      </c>
      <c r="V176" s="1038" t="s">
        <v>24</v>
      </c>
      <c r="W176" s="1038" t="s">
        <v>24</v>
      </c>
      <c r="X176" s="1038" t="s">
        <v>24</v>
      </c>
    </row>
    <row r="177" spans="1:24" ht="30" customHeight="1">
      <c r="A177" s="1092" t="s">
        <v>929</v>
      </c>
      <c r="B177" s="1094">
        <v>42684</v>
      </c>
      <c r="C177" s="1092" t="s">
        <v>1139</v>
      </c>
      <c r="D177" s="1098" t="s">
        <v>1140</v>
      </c>
      <c r="E177" s="1100" t="s">
        <v>267</v>
      </c>
      <c r="F177" s="1100" t="s">
        <v>53</v>
      </c>
      <c r="G177" s="1092" t="s">
        <v>54</v>
      </c>
      <c r="H177" s="240" t="s">
        <v>1143</v>
      </c>
      <c r="I177" s="1092">
        <v>33231</v>
      </c>
      <c r="J177" s="1092" t="s">
        <v>1018</v>
      </c>
      <c r="K177" s="1092" t="s">
        <v>42</v>
      </c>
      <c r="L177" s="965" t="s">
        <v>1141</v>
      </c>
      <c r="M177" s="793">
        <v>14825</v>
      </c>
      <c r="N177" s="254">
        <v>27420</v>
      </c>
      <c r="O177" s="252">
        <f>N177-M177</f>
        <v>12595</v>
      </c>
      <c r="P177" s="971">
        <f t="shared" si="19"/>
        <v>0.45933625091174324</v>
      </c>
      <c r="Q177" s="1092">
        <v>13</v>
      </c>
      <c r="R177" s="1096">
        <v>0</v>
      </c>
      <c r="S177" s="1092">
        <v>0</v>
      </c>
      <c r="T177" s="1092">
        <v>0</v>
      </c>
      <c r="U177" s="972">
        <v>40600</v>
      </c>
      <c r="V177" s="969">
        <f t="shared" si="20"/>
        <v>0.6348522167487685</v>
      </c>
      <c r="W177" s="970">
        <v>21580</v>
      </c>
      <c r="X177" s="1094">
        <v>42702</v>
      </c>
    </row>
    <row r="178" spans="1:24" ht="30" customHeight="1">
      <c r="A178" s="1093"/>
      <c r="B178" s="1095"/>
      <c r="C178" s="1093"/>
      <c r="D178" s="1099"/>
      <c r="E178" s="1101"/>
      <c r="F178" s="1101"/>
      <c r="G178" s="1093"/>
      <c r="H178" s="240" t="s">
        <v>1142</v>
      </c>
      <c r="I178" s="1093"/>
      <c r="J178" s="1093"/>
      <c r="K178" s="1093"/>
      <c r="L178" s="965">
        <v>3</v>
      </c>
      <c r="M178" s="793">
        <v>10500</v>
      </c>
      <c r="N178" s="254">
        <v>19455</v>
      </c>
      <c r="O178" s="252">
        <f>N178-M178</f>
        <v>8955</v>
      </c>
      <c r="P178" s="971">
        <f t="shared" si="19"/>
        <v>0.4602929838087895</v>
      </c>
      <c r="Q178" s="1093"/>
      <c r="R178" s="1097"/>
      <c r="S178" s="1093"/>
      <c r="T178" s="1093"/>
      <c r="U178" s="972">
        <v>25000</v>
      </c>
      <c r="V178" s="969">
        <f t="shared" si="20"/>
        <v>0.58</v>
      </c>
      <c r="W178" s="970">
        <v>7450</v>
      </c>
      <c r="X178" s="1095"/>
    </row>
    <row r="179" spans="1:24" ht="30" customHeight="1">
      <c r="A179" s="1109"/>
      <c r="B179" s="1153"/>
      <c r="C179" s="1109"/>
      <c r="D179" s="1137"/>
      <c r="E179" s="1101"/>
      <c r="F179" s="1101"/>
      <c r="G179" s="1093"/>
      <c r="H179" s="240" t="s">
        <v>131</v>
      </c>
      <c r="I179" s="1093"/>
      <c r="J179" s="1093"/>
      <c r="K179" s="1093"/>
      <c r="L179" s="965">
        <v>5</v>
      </c>
      <c r="M179" s="1039" t="s">
        <v>24</v>
      </c>
      <c r="N179" s="1039" t="s">
        <v>24</v>
      </c>
      <c r="O179" s="1039" t="s">
        <v>24</v>
      </c>
      <c r="P179" s="1039" t="s">
        <v>24</v>
      </c>
      <c r="Q179" s="1093"/>
      <c r="R179" s="1097"/>
      <c r="S179" s="1093"/>
      <c r="T179" s="1093"/>
      <c r="U179" s="1037" t="s">
        <v>24</v>
      </c>
      <c r="V179" s="1037" t="s">
        <v>24</v>
      </c>
      <c r="W179" s="1037" t="s">
        <v>24</v>
      </c>
      <c r="X179" s="1095"/>
    </row>
    <row r="180" spans="1:24" ht="30" customHeight="1">
      <c r="A180" s="281" t="s">
        <v>932</v>
      </c>
      <c r="B180" s="967">
        <v>42685</v>
      </c>
      <c r="C180" s="995" t="s">
        <v>1155</v>
      </c>
      <c r="D180" s="998" t="s">
        <v>1156</v>
      </c>
      <c r="E180" s="997" t="s">
        <v>59</v>
      </c>
      <c r="F180" s="997" t="s">
        <v>53</v>
      </c>
      <c r="G180" s="995" t="s">
        <v>54</v>
      </c>
      <c r="H180" s="105" t="s">
        <v>1157</v>
      </c>
      <c r="I180" s="281">
        <v>33196</v>
      </c>
      <c r="J180" s="281" t="s">
        <v>1158</v>
      </c>
      <c r="K180" s="281" t="s">
        <v>43</v>
      </c>
      <c r="L180" s="281">
        <v>1</v>
      </c>
      <c r="M180" s="104">
        <v>53196</v>
      </c>
      <c r="N180" s="104">
        <v>153060</v>
      </c>
      <c r="O180" s="252">
        <f>N180-M180</f>
        <v>99864</v>
      </c>
      <c r="P180" s="1000">
        <f t="shared" si="19"/>
        <v>0.6524500196001568</v>
      </c>
      <c r="Q180" s="281">
        <v>20</v>
      </c>
      <c r="R180" s="281">
        <v>0</v>
      </c>
      <c r="S180" s="281">
        <v>0</v>
      </c>
      <c r="T180" s="281">
        <v>0</v>
      </c>
      <c r="U180" s="1001">
        <v>54000</v>
      </c>
      <c r="V180" s="999">
        <f t="shared" si="20"/>
        <v>0.014888888888888889</v>
      </c>
      <c r="W180" s="1001">
        <v>81780</v>
      </c>
      <c r="X180" s="996">
        <v>42704</v>
      </c>
    </row>
    <row r="181" spans="1:24" ht="30" customHeight="1">
      <c r="A181" s="281" t="s">
        <v>965</v>
      </c>
      <c r="B181" s="967">
        <v>42685</v>
      </c>
      <c r="C181" s="965" t="s">
        <v>1144</v>
      </c>
      <c r="D181" s="968" t="s">
        <v>1145</v>
      </c>
      <c r="E181" s="966" t="s">
        <v>59</v>
      </c>
      <c r="F181" s="966" t="s">
        <v>53</v>
      </c>
      <c r="G181" s="965" t="s">
        <v>54</v>
      </c>
      <c r="H181" s="240" t="s">
        <v>131</v>
      </c>
      <c r="I181" s="965">
        <v>33092</v>
      </c>
      <c r="J181" s="965" t="s">
        <v>387</v>
      </c>
      <c r="K181" s="965" t="s">
        <v>42</v>
      </c>
      <c r="L181" s="965">
        <v>1</v>
      </c>
      <c r="M181" s="1039" t="s">
        <v>24</v>
      </c>
      <c r="N181" s="1039" t="s">
        <v>24</v>
      </c>
      <c r="O181" s="1039" t="s">
        <v>24</v>
      </c>
      <c r="P181" s="1039" t="s">
        <v>24</v>
      </c>
      <c r="Q181" s="1039" t="s">
        <v>24</v>
      </c>
      <c r="R181" s="1039" t="s">
        <v>24</v>
      </c>
      <c r="S181" s="1039" t="s">
        <v>24</v>
      </c>
      <c r="T181" s="1039" t="s">
        <v>24</v>
      </c>
      <c r="U181" s="1039" t="s">
        <v>24</v>
      </c>
      <c r="V181" s="1039" t="s">
        <v>24</v>
      </c>
      <c r="W181" s="1039" t="s">
        <v>24</v>
      </c>
      <c r="X181" s="1039" t="s">
        <v>24</v>
      </c>
    </row>
    <row r="182" spans="1:24" ht="30" customHeight="1">
      <c r="A182" s="1092" t="s">
        <v>961</v>
      </c>
      <c r="B182" s="1094">
        <v>42684</v>
      </c>
      <c r="C182" s="1092" t="s">
        <v>1146</v>
      </c>
      <c r="D182" s="1098" t="s">
        <v>1147</v>
      </c>
      <c r="E182" s="1100" t="s">
        <v>267</v>
      </c>
      <c r="F182" s="1100" t="s">
        <v>53</v>
      </c>
      <c r="G182" s="1092" t="s">
        <v>54</v>
      </c>
      <c r="H182" s="240" t="s">
        <v>1056</v>
      </c>
      <c r="I182" s="1092">
        <v>33050</v>
      </c>
      <c r="J182" s="1092" t="s">
        <v>167</v>
      </c>
      <c r="K182" s="1092" t="s">
        <v>42</v>
      </c>
      <c r="L182" s="1092">
        <v>4</v>
      </c>
      <c r="M182" s="793">
        <v>8448</v>
      </c>
      <c r="N182" s="254">
        <v>33649.92</v>
      </c>
      <c r="O182" s="252">
        <f>N182-M182</f>
        <v>25201.92</v>
      </c>
      <c r="P182" s="973">
        <f t="shared" si="19"/>
        <v>0.7489444254250828</v>
      </c>
      <c r="Q182" s="1092">
        <v>11</v>
      </c>
      <c r="R182" s="1096">
        <v>0</v>
      </c>
      <c r="S182" s="1092">
        <v>0</v>
      </c>
      <c r="T182" s="1092">
        <v>0</v>
      </c>
      <c r="U182" s="974">
        <v>16800</v>
      </c>
      <c r="V182" s="975">
        <f t="shared" si="20"/>
        <v>0.49714285714285716</v>
      </c>
      <c r="W182" s="976">
        <v>14088.24</v>
      </c>
      <c r="X182" s="1094">
        <v>42702</v>
      </c>
    </row>
    <row r="183" spans="1:24" ht="30" customHeight="1">
      <c r="A183" s="1093"/>
      <c r="B183" s="1095"/>
      <c r="C183" s="1093"/>
      <c r="D183" s="1099"/>
      <c r="E183" s="1101"/>
      <c r="F183" s="1101"/>
      <c r="G183" s="1093"/>
      <c r="H183" s="240" t="s">
        <v>1148</v>
      </c>
      <c r="I183" s="1093"/>
      <c r="J183" s="1093"/>
      <c r="K183" s="1093"/>
      <c r="L183" s="1093"/>
      <c r="M183" s="793">
        <v>14220</v>
      </c>
      <c r="N183" s="254">
        <v>33613.36</v>
      </c>
      <c r="O183" s="252">
        <f>N183-M183</f>
        <v>19393.36</v>
      </c>
      <c r="P183" s="973">
        <f t="shared" si="19"/>
        <v>0.5769539254629706</v>
      </c>
      <c r="Q183" s="1093"/>
      <c r="R183" s="1097"/>
      <c r="S183" s="1093"/>
      <c r="T183" s="1093"/>
      <c r="U183" s="972">
        <v>16800</v>
      </c>
      <c r="V183" s="975">
        <f t="shared" si="20"/>
        <v>0.15357142857142858</v>
      </c>
      <c r="W183" s="970">
        <v>14088.24</v>
      </c>
      <c r="X183" s="1095"/>
    </row>
    <row r="184" spans="1:24" ht="30" customHeight="1">
      <c r="A184" s="281" t="s">
        <v>1002</v>
      </c>
      <c r="B184" s="657">
        <v>42685</v>
      </c>
      <c r="C184" s="281" t="s">
        <v>1149</v>
      </c>
      <c r="D184" s="154" t="s">
        <v>1150</v>
      </c>
      <c r="E184" s="209" t="s">
        <v>59</v>
      </c>
      <c r="F184" s="209" t="s">
        <v>53</v>
      </c>
      <c r="G184" s="281" t="s">
        <v>54</v>
      </c>
      <c r="H184" s="105" t="s">
        <v>1151</v>
      </c>
      <c r="I184" s="281">
        <v>33214</v>
      </c>
      <c r="J184" s="281" t="s">
        <v>167</v>
      </c>
      <c r="K184" s="281" t="s">
        <v>42</v>
      </c>
      <c r="L184" s="281">
        <v>1</v>
      </c>
      <c r="M184" s="792">
        <v>3499.2</v>
      </c>
      <c r="N184" s="119">
        <v>8323.08</v>
      </c>
      <c r="O184" s="104">
        <f>N184-M184</f>
        <v>4823.88</v>
      </c>
      <c r="P184" s="176">
        <f t="shared" si="19"/>
        <v>0.579578713649274</v>
      </c>
      <c r="Q184" s="281">
        <v>11</v>
      </c>
      <c r="R184" s="141">
        <v>0</v>
      </c>
      <c r="S184" s="281">
        <v>0</v>
      </c>
      <c r="T184" s="281">
        <v>0</v>
      </c>
      <c r="U184" s="112">
        <v>8400</v>
      </c>
      <c r="V184" s="68">
        <f t="shared" si="20"/>
        <v>0.5834285714285714</v>
      </c>
      <c r="W184" s="119">
        <v>6000</v>
      </c>
      <c r="X184" s="657">
        <v>42702</v>
      </c>
    </row>
    <row r="185" spans="1:24" ht="30" customHeight="1">
      <c r="A185" s="281" t="s">
        <v>1008</v>
      </c>
      <c r="B185" s="657">
        <v>42685</v>
      </c>
      <c r="C185" s="281" t="s">
        <v>1168</v>
      </c>
      <c r="D185" s="154" t="s">
        <v>1169</v>
      </c>
      <c r="E185" s="209" t="s">
        <v>59</v>
      </c>
      <c r="F185" s="209" t="s">
        <v>53</v>
      </c>
      <c r="G185" s="281" t="s">
        <v>54</v>
      </c>
      <c r="H185" s="105" t="s">
        <v>1170</v>
      </c>
      <c r="I185" s="281">
        <v>32849</v>
      </c>
      <c r="J185" s="281" t="s">
        <v>1018</v>
      </c>
      <c r="K185" s="281" t="s">
        <v>43</v>
      </c>
      <c r="L185" s="281">
        <v>5</v>
      </c>
      <c r="M185" s="792">
        <v>699000</v>
      </c>
      <c r="N185" s="119">
        <v>758683.2</v>
      </c>
      <c r="O185" s="104">
        <f>N185-M185</f>
        <v>59683.19999999995</v>
      </c>
      <c r="P185" s="176">
        <f t="shared" si="19"/>
        <v>0.07866682694436881</v>
      </c>
      <c r="Q185" s="281">
        <v>20</v>
      </c>
      <c r="R185" s="141">
        <v>0</v>
      </c>
      <c r="S185" s="281">
        <v>0</v>
      </c>
      <c r="T185" s="281">
        <v>0</v>
      </c>
      <c r="U185" s="112">
        <v>964500</v>
      </c>
      <c r="V185" s="68">
        <f t="shared" si="20"/>
        <v>0.27527216174183516</v>
      </c>
      <c r="W185" s="119">
        <v>643920</v>
      </c>
      <c r="X185" s="657">
        <v>42705</v>
      </c>
    </row>
    <row r="186" spans="1:24" ht="30" customHeight="1">
      <c r="A186" s="281" t="s">
        <v>1024</v>
      </c>
      <c r="B186" s="657">
        <v>42690</v>
      </c>
      <c r="C186" s="281" t="s">
        <v>1159</v>
      </c>
      <c r="D186" s="154" t="s">
        <v>1160</v>
      </c>
      <c r="E186" s="209" t="s">
        <v>59</v>
      </c>
      <c r="F186" s="209" t="s">
        <v>53</v>
      </c>
      <c r="G186" s="281" t="s">
        <v>54</v>
      </c>
      <c r="H186" s="105" t="s">
        <v>1161</v>
      </c>
      <c r="I186" s="281">
        <v>33144</v>
      </c>
      <c r="J186" s="281" t="s">
        <v>195</v>
      </c>
      <c r="K186" s="281" t="s">
        <v>42</v>
      </c>
      <c r="L186" s="281">
        <v>1</v>
      </c>
      <c r="M186" s="792">
        <v>31680</v>
      </c>
      <c r="N186" s="119">
        <v>35663.36</v>
      </c>
      <c r="O186" s="104">
        <f>N186-M186</f>
        <v>3983.3600000000006</v>
      </c>
      <c r="P186" s="176">
        <f t="shared" si="19"/>
        <v>0.11169334577560837</v>
      </c>
      <c r="Q186" s="281">
        <v>18</v>
      </c>
      <c r="R186" s="141">
        <v>0</v>
      </c>
      <c r="S186" s="281">
        <v>0</v>
      </c>
      <c r="T186" s="281">
        <v>0</v>
      </c>
      <c r="U186" s="112">
        <v>32000</v>
      </c>
      <c r="V186" s="68">
        <f t="shared" si="20"/>
        <v>0.01</v>
      </c>
      <c r="W186" s="119">
        <v>22048</v>
      </c>
      <c r="X186" s="657">
        <v>42704</v>
      </c>
    </row>
    <row r="187" spans="1:24" ht="30" customHeight="1">
      <c r="A187" s="281" t="s">
        <v>1032</v>
      </c>
      <c r="B187" s="657">
        <v>42696</v>
      </c>
      <c r="C187" s="281" t="s">
        <v>1177</v>
      </c>
      <c r="D187" s="154" t="s">
        <v>1178</v>
      </c>
      <c r="E187" s="209" t="s">
        <v>55</v>
      </c>
      <c r="F187" s="209" t="s">
        <v>53</v>
      </c>
      <c r="G187" s="281" t="s">
        <v>54</v>
      </c>
      <c r="H187" s="105" t="s">
        <v>1179</v>
      </c>
      <c r="I187" s="281">
        <v>33171</v>
      </c>
      <c r="J187" s="281" t="s">
        <v>1084</v>
      </c>
      <c r="K187" s="281" t="s">
        <v>42</v>
      </c>
      <c r="L187" s="281">
        <v>1</v>
      </c>
      <c r="M187" s="1040" t="s">
        <v>24</v>
      </c>
      <c r="N187" s="119">
        <v>25000</v>
      </c>
      <c r="O187" s="106" t="s">
        <v>24</v>
      </c>
      <c r="P187" s="106" t="s">
        <v>24</v>
      </c>
      <c r="Q187" s="281">
        <v>11</v>
      </c>
      <c r="R187" s="141">
        <v>0</v>
      </c>
      <c r="S187" s="281">
        <v>0</v>
      </c>
      <c r="T187" s="281">
        <v>0</v>
      </c>
      <c r="U187" s="1007" t="s">
        <v>24</v>
      </c>
      <c r="V187" s="1007" t="s">
        <v>24</v>
      </c>
      <c r="W187" s="1007" t="s">
        <v>24</v>
      </c>
      <c r="X187" s="657">
        <v>42710</v>
      </c>
    </row>
    <row r="188" spans="1:24" ht="30" customHeight="1">
      <c r="A188" s="281" t="s">
        <v>1043</v>
      </c>
      <c r="B188" s="657">
        <v>42698</v>
      </c>
      <c r="C188" s="281" t="s">
        <v>1183</v>
      </c>
      <c r="D188" s="154" t="s">
        <v>1184</v>
      </c>
      <c r="E188" s="209" t="s">
        <v>267</v>
      </c>
      <c r="F188" s="209" t="s">
        <v>53</v>
      </c>
      <c r="G188" s="281" t="s">
        <v>54</v>
      </c>
      <c r="H188" s="105" t="s">
        <v>222</v>
      </c>
      <c r="I188" s="281">
        <v>32579</v>
      </c>
      <c r="J188" s="281" t="s">
        <v>167</v>
      </c>
      <c r="K188" s="281" t="s">
        <v>43</v>
      </c>
      <c r="L188" s="281">
        <v>2</v>
      </c>
      <c r="M188" s="1040" t="s">
        <v>24</v>
      </c>
      <c r="N188" s="1040" t="s">
        <v>24</v>
      </c>
      <c r="O188" s="1040" t="s">
        <v>24</v>
      </c>
      <c r="P188" s="1040" t="s">
        <v>24</v>
      </c>
      <c r="Q188" s="1040" t="s">
        <v>24</v>
      </c>
      <c r="R188" s="1040" t="s">
        <v>24</v>
      </c>
      <c r="S188" s="1040" t="s">
        <v>24</v>
      </c>
      <c r="T188" s="1040" t="s">
        <v>24</v>
      </c>
      <c r="U188" s="1040" t="s">
        <v>24</v>
      </c>
      <c r="V188" s="1040" t="s">
        <v>24</v>
      </c>
      <c r="W188" s="1040" t="s">
        <v>24</v>
      </c>
      <c r="X188" s="1040" t="s">
        <v>24</v>
      </c>
    </row>
    <row r="189" spans="1:24" ht="30" customHeight="1">
      <c r="A189" s="1011" t="s">
        <v>1028</v>
      </c>
      <c r="B189" s="1011" t="s">
        <v>1185</v>
      </c>
      <c r="C189" s="1011" t="s">
        <v>1186</v>
      </c>
      <c r="D189" s="1012" t="s">
        <v>1187</v>
      </c>
      <c r="E189" s="1008" t="s">
        <v>59</v>
      </c>
      <c r="F189" s="1009" t="s">
        <v>53</v>
      </c>
      <c r="G189" s="1009" t="s">
        <v>54</v>
      </c>
      <c r="H189" s="1015" t="s">
        <v>1188</v>
      </c>
      <c r="I189" s="977">
        <v>33178</v>
      </c>
      <c r="J189" s="1010" t="s">
        <v>1189</v>
      </c>
      <c r="K189" s="1010" t="s">
        <v>42</v>
      </c>
      <c r="L189" s="978">
        <v>92</v>
      </c>
      <c r="M189" s="987">
        <v>41682</v>
      </c>
      <c r="N189" s="988">
        <v>56370</v>
      </c>
      <c r="O189" s="104">
        <f>N189-M189</f>
        <v>14688</v>
      </c>
      <c r="P189" s="176">
        <f t="shared" si="19"/>
        <v>0.26056412985630656</v>
      </c>
      <c r="Q189" s="991" t="s">
        <v>240</v>
      </c>
      <c r="R189" s="980">
        <v>0</v>
      </c>
      <c r="S189" s="979">
        <v>0</v>
      </c>
      <c r="T189" s="980">
        <v>0</v>
      </c>
      <c r="U189" s="992">
        <v>151900</v>
      </c>
      <c r="V189" s="68">
        <f t="shared" si="20"/>
        <v>0.7255957867017775</v>
      </c>
      <c r="W189" s="994">
        <v>47440</v>
      </c>
      <c r="X189" s="981">
        <v>42717</v>
      </c>
    </row>
    <row r="190" spans="1:24" ht="30" customHeight="1">
      <c r="A190" s="281" t="s">
        <v>1035</v>
      </c>
      <c r="B190" s="1017">
        <v>42703</v>
      </c>
      <c r="C190" s="1016" t="s">
        <v>1144</v>
      </c>
      <c r="D190" s="1020" t="s">
        <v>1145</v>
      </c>
      <c r="E190" s="1019" t="s">
        <v>59</v>
      </c>
      <c r="F190" s="1019" t="s">
        <v>53</v>
      </c>
      <c r="G190" s="1016" t="s">
        <v>54</v>
      </c>
      <c r="H190" s="240" t="s">
        <v>1190</v>
      </c>
      <c r="I190" s="1016">
        <v>33092</v>
      </c>
      <c r="J190" s="1016" t="s">
        <v>387</v>
      </c>
      <c r="K190" s="1016" t="s">
        <v>42</v>
      </c>
      <c r="L190" s="1016">
        <v>1</v>
      </c>
      <c r="M190" s="793">
        <v>13400</v>
      </c>
      <c r="N190" s="254">
        <v>12277.5</v>
      </c>
      <c r="O190" s="989">
        <f>N190-M190</f>
        <v>-1122.5</v>
      </c>
      <c r="P190" s="990">
        <f t="shared" si="19"/>
        <v>-0.09142740785990633</v>
      </c>
      <c r="Q190" s="794">
        <v>12</v>
      </c>
      <c r="R190" s="1018">
        <v>0</v>
      </c>
      <c r="S190" s="1016">
        <v>0</v>
      </c>
      <c r="T190" s="1016">
        <v>0</v>
      </c>
      <c r="U190" s="1022">
        <v>16500</v>
      </c>
      <c r="V190" s="993">
        <f t="shared" si="20"/>
        <v>0.18787878787878787</v>
      </c>
      <c r="W190" s="1021">
        <v>10860</v>
      </c>
      <c r="X190" s="1017">
        <v>42702</v>
      </c>
    </row>
    <row r="191" spans="1:24" ht="30" customHeight="1">
      <c r="A191" s="281"/>
      <c r="B191" s="657"/>
      <c r="C191" s="281"/>
      <c r="D191" s="154"/>
      <c r="E191" s="209"/>
      <c r="F191" s="105"/>
      <c r="G191" s="105"/>
      <c r="H191" s="105"/>
      <c r="I191" s="105"/>
      <c r="J191" s="105"/>
      <c r="K191" s="105"/>
      <c r="L191" s="266"/>
      <c r="M191" s="792"/>
      <c r="N191" s="105"/>
      <c r="O191" s="105"/>
      <c r="P191" s="105"/>
      <c r="Q191" s="105"/>
      <c r="R191" s="141"/>
      <c r="S191" s="105"/>
      <c r="T191" s="105"/>
      <c r="U191" s="105"/>
      <c r="V191" s="105"/>
      <c r="W191" s="105"/>
      <c r="X191" s="105"/>
    </row>
    <row r="192" spans="1:24" ht="30" customHeight="1" thickBot="1">
      <c r="A192" s="1148" t="s">
        <v>5</v>
      </c>
      <c r="B192" s="1149"/>
      <c r="C192" s="1149"/>
      <c r="D192" s="1149"/>
      <c r="E192" s="1149"/>
      <c r="F192" s="1149"/>
      <c r="G192" s="1149"/>
      <c r="H192" s="1149"/>
      <c r="I192" s="1149"/>
      <c r="J192" s="1149"/>
      <c r="K192" s="1150"/>
      <c r="L192" s="1023">
        <v>115</v>
      </c>
      <c r="M192" s="1024">
        <f>(M10+M11+M12+M13+M14+M15+M16+M17+M18+M19+M20+M21+M22+M23+M24+M25+M26+M27+M28+M29+M30+M31+M32+M33+M34+M35+M36+M37+M38+M39+M40+M41+M42+M43+M44+M45+M46+M47+M48+M49+M50+M52+M53+M54+M55+M56+M58+M60+M61+M63+M64+M65+M66+M67+M68+M69+M70+M71+M72+M73+M74+M75+M76+M77+M78+M79+M80+M81+M82+M83+M84+M86+M87+M88+M89+M91+M93+M94+M95+M96+M97+M98+M99+M100+M101+M102+M104+M105+M106+M107+M108+M109+M110+M111+M112+M113+M115+M117+M118+M119+M120+M121+M122+M123+M124+M125+M126+M127+M128+M129+M130+M131+M132+M133+M134+M135+M136+M137+M138+M139+M140+M141+M142+M143+M144+M145+M146+M147+M148+M149+M150+M151+M152+M153+M154+M155+M156+M158+M159+M160+M161+M162+M163+M164+M165+M166+M167+M170+M171+M172+M174+M177+M178+M180+M182+M183+M184+M185+M186+M189+M190)</f>
        <v>11263883.61</v>
      </c>
      <c r="N192" s="1025">
        <f>(N10+N11+N12+N13+N14+N15+N16+N17+N18+N19+N20+N21+N22+N23+N24+N25+N26+N27+N28+N29+N30+N31+N32+N33+N34+N35+N36+N37+N38+N39+N40+N41+N42+N43+N44+N45+N46+N47+N48+N49+N50+N52+N53+N54+N55+N56+N58+N60+N61+N63+N64+N65+N66+N67+N68+N69+N70+N71+N72+N73+N74+N75+N76+N77+N78+N79+N80+N81+N82+N83+N84+N86+N87+N88+N89+N91+N93+N94+N95+N96+N97+N98+N99+N100+N101+N102+N104+N105+N106+N107+N108+N109+N110+N111+N112+N113+N115+N117+N118+N119+N120+N121+N122+N123+N124+N125+N126+N127+N128+N129+N130+N131+N132+N133+N134+N135+N136+N137+N138+N139+N140+N141+N142+N143+N144+N145+N146+N147+N148+N149+N150+N151+N152+N153+N154+N155+N156+N158+N159+N160+N161+N162+N163+N164+N165+N166+N167+N170+N171+N172+N174+N177+N178+N180+N182+N183+N184+N185+N186+N189+N190)</f>
        <v>17528263.319999997</v>
      </c>
      <c r="O192" s="1024">
        <f>(N192-M192)</f>
        <v>6264379.709999997</v>
      </c>
      <c r="P192" s="1026">
        <f>O192/N192*100%</f>
        <v>0.35738735752858364</v>
      </c>
      <c r="Q192" s="1027">
        <v>2436</v>
      </c>
      <c r="R192" s="1028">
        <v>14</v>
      </c>
      <c r="S192" s="1028">
        <v>8</v>
      </c>
      <c r="T192" s="1028">
        <v>10</v>
      </c>
      <c r="U192" s="1029">
        <f>SUM(U11:U22)</f>
        <v>1036293.2</v>
      </c>
      <c r="V192" s="1030">
        <f>(U192-M192)/U192*100%</f>
        <v>-9.869398361390386</v>
      </c>
      <c r="W192" s="1031"/>
      <c r="X192" s="1032"/>
    </row>
    <row r="193" spans="1:24" ht="30" customHeight="1" thickBot="1">
      <c r="A193" s="1148" t="s">
        <v>23</v>
      </c>
      <c r="B193" s="1149"/>
      <c r="C193" s="1149"/>
      <c r="D193" s="1149"/>
      <c r="E193" s="1149"/>
      <c r="F193" s="1149"/>
      <c r="G193" s="1149"/>
      <c r="H193" s="1149"/>
      <c r="I193" s="1149"/>
      <c r="J193" s="1149"/>
      <c r="K193" s="1149"/>
      <c r="L193" s="1149"/>
      <c r="M193" s="1146">
        <f>N192-M192</f>
        <v>6264379.709999997</v>
      </c>
      <c r="N193" s="1147"/>
      <c r="O193" s="1148" t="s">
        <v>30</v>
      </c>
      <c r="P193" s="1150"/>
      <c r="Q193" s="242">
        <f>Q192/115</f>
        <v>21.182608695652174</v>
      </c>
      <c r="R193" s="243">
        <f>R192/L192</f>
        <v>0.12173913043478261</v>
      </c>
      <c r="S193" s="243">
        <f>S192/L192</f>
        <v>0.06956521739130435</v>
      </c>
      <c r="T193" s="244">
        <f>T192/L192</f>
        <v>0.08695652173913043</v>
      </c>
      <c r="U193" s="130"/>
      <c r="V193" s="111"/>
      <c r="W193" s="131"/>
      <c r="X193" s="131"/>
    </row>
    <row r="194" spans="1:24" ht="30" customHeight="1" thickBot="1">
      <c r="A194" s="1141" t="s">
        <v>22</v>
      </c>
      <c r="B194" s="1142"/>
      <c r="C194" s="1142"/>
      <c r="D194" s="1142"/>
      <c r="E194" s="1142"/>
      <c r="F194" s="1142"/>
      <c r="G194" s="1142"/>
      <c r="H194" s="1142"/>
      <c r="I194" s="1142"/>
      <c r="J194" s="1142"/>
      <c r="K194" s="1142"/>
      <c r="L194" s="1143"/>
      <c r="M194" s="1144">
        <f>O192/N192*100%</f>
        <v>0.35738735752858364</v>
      </c>
      <c r="N194" s="1145"/>
      <c r="O194" s="132"/>
      <c r="P194" s="91"/>
      <c r="Q194" s="133"/>
      <c r="R194" s="132"/>
      <c r="S194" s="91"/>
      <c r="T194" s="91"/>
      <c r="U194" s="130"/>
      <c r="V194" s="130"/>
      <c r="W194" s="130"/>
      <c r="X194" s="134"/>
    </row>
    <row r="195" ht="30" customHeight="1">
      <c r="X195" s="135"/>
    </row>
    <row r="196" spans="1:24" ht="30" customHeight="1">
      <c r="A196" s="233" t="s">
        <v>88</v>
      </c>
      <c r="B196" s="83"/>
      <c r="C196" s="36"/>
      <c r="D196" s="36"/>
      <c r="E196" s="6"/>
      <c r="F196" s="6"/>
      <c r="X196" s="135"/>
    </row>
    <row r="197" spans="1:6" ht="30" customHeight="1">
      <c r="A197" s="233" t="s">
        <v>89</v>
      </c>
      <c r="B197" s="83"/>
      <c r="C197" s="36"/>
      <c r="D197" s="36"/>
      <c r="E197" s="6"/>
      <c r="F197" s="1"/>
    </row>
    <row r="198" spans="1:6" ht="30" customHeight="1">
      <c r="A198" s="233" t="s">
        <v>90</v>
      </c>
      <c r="B198" s="83"/>
      <c r="C198" s="36"/>
      <c r="D198" s="36"/>
      <c r="E198" s="8"/>
      <c r="F198" s="8"/>
    </row>
    <row r="199" spans="1:6" ht="30" customHeight="1">
      <c r="A199" s="233" t="s">
        <v>91</v>
      </c>
      <c r="B199" s="83"/>
      <c r="C199" s="36"/>
      <c r="D199" s="36"/>
      <c r="E199" s="8"/>
      <c r="F199" s="8"/>
    </row>
    <row r="200" spans="1:6" ht="30" customHeight="1">
      <c r="A200" s="233" t="s">
        <v>92</v>
      </c>
      <c r="B200" s="83"/>
      <c r="C200" s="36"/>
      <c r="D200" s="36"/>
      <c r="E200" s="8"/>
      <c r="F200" s="8"/>
    </row>
    <row r="201" spans="1:6" ht="30" customHeight="1">
      <c r="A201" s="233" t="s">
        <v>93</v>
      </c>
      <c r="B201" s="83"/>
      <c r="C201" s="36"/>
      <c r="D201" s="36"/>
      <c r="E201" s="1"/>
      <c r="F201" s="9"/>
    </row>
    <row r="202" spans="1:6" ht="30" customHeight="1">
      <c r="A202" s="233" t="s">
        <v>94</v>
      </c>
      <c r="B202" s="83"/>
      <c r="C202" s="36"/>
      <c r="D202" s="36"/>
      <c r="E202" s="1"/>
      <c r="F202" s="1"/>
    </row>
    <row r="203" spans="1:6" ht="30" customHeight="1">
      <c r="A203" s="233" t="s">
        <v>95</v>
      </c>
      <c r="B203" s="83"/>
      <c r="C203" s="36"/>
      <c r="D203" s="36"/>
      <c r="E203" s="1"/>
      <c r="F203" s="1"/>
    </row>
    <row r="204" spans="1:6" ht="30" customHeight="1">
      <c r="A204" s="233"/>
      <c r="B204" s="83"/>
      <c r="C204" s="36"/>
      <c r="D204" s="36"/>
      <c r="E204" s="1"/>
      <c r="F204" s="1"/>
    </row>
    <row r="205" spans="1:6" ht="30" customHeight="1">
      <c r="A205" s="234" t="s">
        <v>96</v>
      </c>
      <c r="B205" s="83"/>
      <c r="C205" s="36"/>
      <c r="D205" s="36"/>
      <c r="E205" s="1"/>
      <c r="F205" s="1"/>
    </row>
  </sheetData>
  <sheetProtection/>
  <mergeCells count="454">
    <mergeCell ref="A182:A183"/>
    <mergeCell ref="B182:B183"/>
    <mergeCell ref="T177:T179"/>
    <mergeCell ref="S177:S179"/>
    <mergeCell ref="R177:R179"/>
    <mergeCell ref="X177:X179"/>
    <mergeCell ref="F177:F179"/>
    <mergeCell ref="G177:G179"/>
    <mergeCell ref="I177:I179"/>
    <mergeCell ref="J177:J179"/>
    <mergeCell ref="K177:K179"/>
    <mergeCell ref="Q177:Q179"/>
    <mergeCell ref="A177:A179"/>
    <mergeCell ref="B177:B179"/>
    <mergeCell ref="C177:C179"/>
    <mergeCell ref="D177:D179"/>
    <mergeCell ref="E177:E179"/>
    <mergeCell ref="T171:T172"/>
    <mergeCell ref="G171:G172"/>
    <mergeCell ref="I171:I172"/>
    <mergeCell ref="J171:J172"/>
    <mergeCell ref="Q171:Q172"/>
    <mergeCell ref="R171:R172"/>
    <mergeCell ref="S171:S172"/>
    <mergeCell ref="A171:A172"/>
    <mergeCell ref="B171:B172"/>
    <mergeCell ref="C171:C172"/>
    <mergeCell ref="D171:D172"/>
    <mergeCell ref="E171:E172"/>
    <mergeCell ref="F171:F172"/>
    <mergeCell ref="G174:G175"/>
    <mergeCell ref="K174:K175"/>
    <mergeCell ref="J174:J175"/>
    <mergeCell ref="I174:I175"/>
    <mergeCell ref="A174:A175"/>
    <mergeCell ref="B174:B175"/>
    <mergeCell ref="C174:C175"/>
    <mergeCell ref="D174:D175"/>
    <mergeCell ref="E174:E175"/>
    <mergeCell ref="F174:F175"/>
    <mergeCell ref="S166:S168"/>
    <mergeCell ref="T166:T168"/>
    <mergeCell ref="X166:X168"/>
    <mergeCell ref="G166:G168"/>
    <mergeCell ref="I166:I168"/>
    <mergeCell ref="J166:J168"/>
    <mergeCell ref="K166:K168"/>
    <mergeCell ref="Q166:Q168"/>
    <mergeCell ref="R166:R168"/>
    <mergeCell ref="A166:A168"/>
    <mergeCell ref="B166:B168"/>
    <mergeCell ref="C166:C168"/>
    <mergeCell ref="D166:D168"/>
    <mergeCell ref="E166:E168"/>
    <mergeCell ref="F166:F168"/>
    <mergeCell ref="R147:R148"/>
    <mergeCell ref="S147:S148"/>
    <mergeCell ref="T147:T148"/>
    <mergeCell ref="X147:X148"/>
    <mergeCell ref="F147:F148"/>
    <mergeCell ref="G147:G148"/>
    <mergeCell ref="I147:I148"/>
    <mergeCell ref="J147:J148"/>
    <mergeCell ref="K147:K148"/>
    <mergeCell ref="Q147:Q148"/>
    <mergeCell ref="A147:A148"/>
    <mergeCell ref="B147:B148"/>
    <mergeCell ref="C147:C148"/>
    <mergeCell ref="D147:D148"/>
    <mergeCell ref="E147:E148"/>
    <mergeCell ref="S124:S130"/>
    <mergeCell ref="A124:A130"/>
    <mergeCell ref="B124:B130"/>
    <mergeCell ref="C124:C130"/>
    <mergeCell ref="D124:D130"/>
    <mergeCell ref="T124:T130"/>
    <mergeCell ref="G124:G130"/>
    <mergeCell ref="I124:I130"/>
    <mergeCell ref="J124:J130"/>
    <mergeCell ref="K124:K130"/>
    <mergeCell ref="Q124:Q130"/>
    <mergeCell ref="R124:R130"/>
    <mergeCell ref="E124:E130"/>
    <mergeCell ref="F124:F130"/>
    <mergeCell ref="S140:S142"/>
    <mergeCell ref="T140:T142"/>
    <mergeCell ref="X140:X142"/>
    <mergeCell ref="G140:G142"/>
    <mergeCell ref="I140:I142"/>
    <mergeCell ref="J140:J142"/>
    <mergeCell ref="K140:K142"/>
    <mergeCell ref="Q140:Q142"/>
    <mergeCell ref="R140:R142"/>
    <mergeCell ref="A140:A142"/>
    <mergeCell ref="B140:B142"/>
    <mergeCell ref="C140:C142"/>
    <mergeCell ref="D140:D142"/>
    <mergeCell ref="E140:E142"/>
    <mergeCell ref="F140:F142"/>
    <mergeCell ref="Q116:Q122"/>
    <mergeCell ref="R116:R122"/>
    <mergeCell ref="S116:S122"/>
    <mergeCell ref="T116:T122"/>
    <mergeCell ref="A116:A122"/>
    <mergeCell ref="B116:B122"/>
    <mergeCell ref="C116:C122"/>
    <mergeCell ref="I116:I122"/>
    <mergeCell ref="J116:J122"/>
    <mergeCell ref="K116:K122"/>
    <mergeCell ref="D116:D122"/>
    <mergeCell ref="E116:E122"/>
    <mergeCell ref="F116:F122"/>
    <mergeCell ref="G116:G122"/>
    <mergeCell ref="X131:X132"/>
    <mergeCell ref="I131:I132"/>
    <mergeCell ref="J131:J132"/>
    <mergeCell ref="K131:K132"/>
    <mergeCell ref="T131:T132"/>
    <mergeCell ref="S131:S132"/>
    <mergeCell ref="R131:R132"/>
    <mergeCell ref="Q131:Q132"/>
    <mergeCell ref="A131:A132"/>
    <mergeCell ref="G131:G132"/>
    <mergeCell ref="F131:F132"/>
    <mergeCell ref="E131:E132"/>
    <mergeCell ref="D131:D132"/>
    <mergeCell ref="C131:C132"/>
    <mergeCell ref="B131:B132"/>
    <mergeCell ref="X114:X115"/>
    <mergeCell ref="K114:K115"/>
    <mergeCell ref="J114:J115"/>
    <mergeCell ref="I114:I115"/>
    <mergeCell ref="T114:T115"/>
    <mergeCell ref="S114:S115"/>
    <mergeCell ref="R114:R115"/>
    <mergeCell ref="Q114:Q115"/>
    <mergeCell ref="A114:A115"/>
    <mergeCell ref="B114:B115"/>
    <mergeCell ref="C114:C115"/>
    <mergeCell ref="D114:D115"/>
    <mergeCell ref="G114:G115"/>
    <mergeCell ref="F114:F115"/>
    <mergeCell ref="E114:E115"/>
    <mergeCell ref="X102:X104"/>
    <mergeCell ref="G102:G104"/>
    <mergeCell ref="I102:I104"/>
    <mergeCell ref="J102:J104"/>
    <mergeCell ref="Q102:Q104"/>
    <mergeCell ref="T102:T104"/>
    <mergeCell ref="S102:S104"/>
    <mergeCell ref="R102:R104"/>
    <mergeCell ref="A102:A104"/>
    <mergeCell ref="B102:B104"/>
    <mergeCell ref="C102:C104"/>
    <mergeCell ref="D102:D104"/>
    <mergeCell ref="E102:E104"/>
    <mergeCell ref="F102:F104"/>
    <mergeCell ref="T24:T28"/>
    <mergeCell ref="R82:R83"/>
    <mergeCell ref="S82:S83"/>
    <mergeCell ref="T82:T83"/>
    <mergeCell ref="X82:X83"/>
    <mergeCell ref="G82:G83"/>
    <mergeCell ref="I82:I83"/>
    <mergeCell ref="J82:J83"/>
    <mergeCell ref="K82:K83"/>
    <mergeCell ref="Q82:Q83"/>
    <mergeCell ref="A82:A83"/>
    <mergeCell ref="B82:B83"/>
    <mergeCell ref="C82:C83"/>
    <mergeCell ref="D82:D83"/>
    <mergeCell ref="E82:E83"/>
    <mergeCell ref="F82:F83"/>
    <mergeCell ref="X69:X74"/>
    <mergeCell ref="S69:S74"/>
    <mergeCell ref="T69:T74"/>
    <mergeCell ref="F69:F74"/>
    <mergeCell ref="G69:G74"/>
    <mergeCell ref="I69:I74"/>
    <mergeCell ref="J69:J74"/>
    <mergeCell ref="K69:K74"/>
    <mergeCell ref="Q69:Q74"/>
    <mergeCell ref="A69:A74"/>
    <mergeCell ref="B69:B74"/>
    <mergeCell ref="C69:C74"/>
    <mergeCell ref="D69:D74"/>
    <mergeCell ref="E69:E74"/>
    <mergeCell ref="R69:R74"/>
    <mergeCell ref="G65:G66"/>
    <mergeCell ref="I65:I66"/>
    <mergeCell ref="J65:J66"/>
    <mergeCell ref="K65:K66"/>
    <mergeCell ref="X65:X66"/>
    <mergeCell ref="Q65:Q66"/>
    <mergeCell ref="A65:A66"/>
    <mergeCell ref="B65:B66"/>
    <mergeCell ref="C65:C66"/>
    <mergeCell ref="D65:D66"/>
    <mergeCell ref="E65:E66"/>
    <mergeCell ref="F65:F66"/>
    <mergeCell ref="R67:R68"/>
    <mergeCell ref="S67:S68"/>
    <mergeCell ref="T67:T68"/>
    <mergeCell ref="X67:X68"/>
    <mergeCell ref="F67:F68"/>
    <mergeCell ref="G67:G68"/>
    <mergeCell ref="J67:J68"/>
    <mergeCell ref="K67:K68"/>
    <mergeCell ref="I67:I68"/>
    <mergeCell ref="Q67:Q68"/>
    <mergeCell ref="A67:A68"/>
    <mergeCell ref="B67:B68"/>
    <mergeCell ref="C67:C68"/>
    <mergeCell ref="D67:D68"/>
    <mergeCell ref="E67:E68"/>
    <mergeCell ref="S55:S57"/>
    <mergeCell ref="A55:A57"/>
    <mergeCell ref="B55:B57"/>
    <mergeCell ref="C55:C57"/>
    <mergeCell ref="D55:D57"/>
    <mergeCell ref="T55:T57"/>
    <mergeCell ref="X55:X57"/>
    <mergeCell ref="G55:G57"/>
    <mergeCell ref="I55:I57"/>
    <mergeCell ref="J55:J57"/>
    <mergeCell ref="K55:K57"/>
    <mergeCell ref="Q55:Q57"/>
    <mergeCell ref="R55:R57"/>
    <mergeCell ref="E55:E57"/>
    <mergeCell ref="F55:F57"/>
    <mergeCell ref="G24:G28"/>
    <mergeCell ref="I24:I28"/>
    <mergeCell ref="J24:J28"/>
    <mergeCell ref="K24:K28"/>
    <mergeCell ref="E40:E44"/>
    <mergeCell ref="F40:F44"/>
    <mergeCell ref="E35:E39"/>
    <mergeCell ref="F35:F39"/>
    <mergeCell ref="X24:X28"/>
    <mergeCell ref="A24:A28"/>
    <mergeCell ref="B24:B28"/>
    <mergeCell ref="C24:C28"/>
    <mergeCell ref="D24:D28"/>
    <mergeCell ref="E24:E28"/>
    <mergeCell ref="F24:F28"/>
    <mergeCell ref="Q24:Q28"/>
    <mergeCell ref="R24:R28"/>
    <mergeCell ref="S24:S28"/>
    <mergeCell ref="S29:S32"/>
    <mergeCell ref="T29:T32"/>
    <mergeCell ref="X29:X32"/>
    <mergeCell ref="G29:G32"/>
    <mergeCell ref="I29:I32"/>
    <mergeCell ref="J29:J32"/>
    <mergeCell ref="K29:K32"/>
    <mergeCell ref="Q29:Q32"/>
    <mergeCell ref="R29:R32"/>
    <mergeCell ref="A29:A32"/>
    <mergeCell ref="B29:B32"/>
    <mergeCell ref="C29:C32"/>
    <mergeCell ref="D29:D32"/>
    <mergeCell ref="E29:E32"/>
    <mergeCell ref="F29:F32"/>
    <mergeCell ref="A194:L194"/>
    <mergeCell ref="M194:N194"/>
    <mergeCell ref="M193:N193"/>
    <mergeCell ref="A192:K192"/>
    <mergeCell ref="A1:X1"/>
    <mergeCell ref="A2:X2"/>
    <mergeCell ref="A3:X3"/>
    <mergeCell ref="A4:X4"/>
    <mergeCell ref="O193:P193"/>
    <mergeCell ref="A193:L193"/>
    <mergeCell ref="A15:A16"/>
    <mergeCell ref="B15:B16"/>
    <mergeCell ref="C15:C16"/>
    <mergeCell ref="D15:D16"/>
    <mergeCell ref="E15:E16"/>
    <mergeCell ref="F15:F16"/>
    <mergeCell ref="S15:S16"/>
    <mergeCell ref="T15:T16"/>
    <mergeCell ref="X15:X16"/>
    <mergeCell ref="G15:G16"/>
    <mergeCell ref="I15:I16"/>
    <mergeCell ref="J15:J16"/>
    <mergeCell ref="K15:K16"/>
    <mergeCell ref="Q15:Q16"/>
    <mergeCell ref="R15:R16"/>
    <mergeCell ref="X40:X44"/>
    <mergeCell ref="G40:G44"/>
    <mergeCell ref="I40:I44"/>
    <mergeCell ref="J40:J44"/>
    <mergeCell ref="K40:K44"/>
    <mergeCell ref="Q40:Q44"/>
    <mergeCell ref="R40:R44"/>
    <mergeCell ref="B35:B39"/>
    <mergeCell ref="A35:A39"/>
    <mergeCell ref="S40:S44"/>
    <mergeCell ref="T40:T44"/>
    <mergeCell ref="A40:A44"/>
    <mergeCell ref="B40:B44"/>
    <mergeCell ref="C40:C44"/>
    <mergeCell ref="D40:D44"/>
    <mergeCell ref="G35:G39"/>
    <mergeCell ref="H38:H39"/>
    <mergeCell ref="I35:I39"/>
    <mergeCell ref="J35:J39"/>
    <mergeCell ref="D35:D39"/>
    <mergeCell ref="C35:C39"/>
    <mergeCell ref="X61:X62"/>
    <mergeCell ref="G61:G62"/>
    <mergeCell ref="J61:J62"/>
    <mergeCell ref="K61:K62"/>
    <mergeCell ref="I61:I62"/>
    <mergeCell ref="Q61:Q62"/>
    <mergeCell ref="A84:A85"/>
    <mergeCell ref="B84:B85"/>
    <mergeCell ref="C84:C85"/>
    <mergeCell ref="D84:D85"/>
    <mergeCell ref="E84:E85"/>
    <mergeCell ref="F84:F85"/>
    <mergeCell ref="S84:S85"/>
    <mergeCell ref="T84:T85"/>
    <mergeCell ref="G84:G85"/>
    <mergeCell ref="I84:I85"/>
    <mergeCell ref="J84:J85"/>
    <mergeCell ref="K84:K85"/>
    <mergeCell ref="Q84:Q85"/>
    <mergeCell ref="R84:R85"/>
    <mergeCell ref="B61:B62"/>
    <mergeCell ref="A61:A62"/>
    <mergeCell ref="V61:V62"/>
    <mergeCell ref="W61:W62"/>
    <mergeCell ref="L61:L62"/>
    <mergeCell ref="M61:M62"/>
    <mergeCell ref="N61:N62"/>
    <mergeCell ref="O61:O62"/>
    <mergeCell ref="R61:R62"/>
    <mergeCell ref="H61:H62"/>
    <mergeCell ref="P61:P62"/>
    <mergeCell ref="U61:U62"/>
    <mergeCell ref="S61:S62"/>
    <mergeCell ref="T61:T62"/>
    <mergeCell ref="D61:D62"/>
    <mergeCell ref="C61:C62"/>
    <mergeCell ref="F61:F62"/>
    <mergeCell ref="E61:E62"/>
    <mergeCell ref="A99:A100"/>
    <mergeCell ref="B99:B100"/>
    <mergeCell ref="C99:C100"/>
    <mergeCell ref="D99:D100"/>
    <mergeCell ref="E99:E100"/>
    <mergeCell ref="F99:F100"/>
    <mergeCell ref="R99:R100"/>
    <mergeCell ref="S99:S100"/>
    <mergeCell ref="T99:T100"/>
    <mergeCell ref="X99:X100"/>
    <mergeCell ref="G99:G100"/>
    <mergeCell ref="I99:I100"/>
    <mergeCell ref="J99:J100"/>
    <mergeCell ref="K99:K100"/>
    <mergeCell ref="L99:L100"/>
    <mergeCell ref="Q99:Q100"/>
    <mergeCell ref="A105:A106"/>
    <mergeCell ref="B105:B106"/>
    <mergeCell ref="C105:C106"/>
    <mergeCell ref="D105:D106"/>
    <mergeCell ref="E105:E106"/>
    <mergeCell ref="F105:F106"/>
    <mergeCell ref="S105:S106"/>
    <mergeCell ref="T105:T106"/>
    <mergeCell ref="X105:X106"/>
    <mergeCell ref="G105:G106"/>
    <mergeCell ref="I105:I106"/>
    <mergeCell ref="J105:J106"/>
    <mergeCell ref="K105:K106"/>
    <mergeCell ref="Q105:Q106"/>
    <mergeCell ref="R105:R106"/>
    <mergeCell ref="A95:A97"/>
    <mergeCell ref="B95:B97"/>
    <mergeCell ref="C95:C97"/>
    <mergeCell ref="D95:D97"/>
    <mergeCell ref="E95:E97"/>
    <mergeCell ref="F95:F97"/>
    <mergeCell ref="R95:R97"/>
    <mergeCell ref="S95:S97"/>
    <mergeCell ref="T95:T97"/>
    <mergeCell ref="X95:X97"/>
    <mergeCell ref="G95:G97"/>
    <mergeCell ref="I95:I97"/>
    <mergeCell ref="J95:J97"/>
    <mergeCell ref="K95:K97"/>
    <mergeCell ref="L95:L97"/>
    <mergeCell ref="Q95:Q97"/>
    <mergeCell ref="A112:A113"/>
    <mergeCell ref="B112:B113"/>
    <mergeCell ref="C112:C113"/>
    <mergeCell ref="D112:D113"/>
    <mergeCell ref="E112:E113"/>
    <mergeCell ref="F112:F113"/>
    <mergeCell ref="S112:S113"/>
    <mergeCell ref="T112:T113"/>
    <mergeCell ref="X112:X113"/>
    <mergeCell ref="G112:G113"/>
    <mergeCell ref="I112:I113"/>
    <mergeCell ref="J112:J113"/>
    <mergeCell ref="K112:K113"/>
    <mergeCell ref="Q112:Q113"/>
    <mergeCell ref="R112:R113"/>
    <mergeCell ref="Q134:Q139"/>
    <mergeCell ref="A134:A139"/>
    <mergeCell ref="B134:B139"/>
    <mergeCell ref="C134:C139"/>
    <mergeCell ref="D134:D139"/>
    <mergeCell ref="E134:E139"/>
    <mergeCell ref="F134:F139"/>
    <mergeCell ref="X84:X85"/>
    <mergeCell ref="R134:R139"/>
    <mergeCell ref="S134:S139"/>
    <mergeCell ref="T134:T139"/>
    <mergeCell ref="X134:X139"/>
    <mergeCell ref="G134:G139"/>
    <mergeCell ref="I134:I139"/>
    <mergeCell ref="J134:J139"/>
    <mergeCell ref="K134:K139"/>
    <mergeCell ref="L134:L139"/>
    <mergeCell ref="A143:A146"/>
    <mergeCell ref="B143:B146"/>
    <mergeCell ref="C143:C146"/>
    <mergeCell ref="D143:D146"/>
    <mergeCell ref="E143:E146"/>
    <mergeCell ref="F143:F146"/>
    <mergeCell ref="S143:S146"/>
    <mergeCell ref="T143:T146"/>
    <mergeCell ref="G143:G146"/>
    <mergeCell ref="I143:I146"/>
    <mergeCell ref="J143:J146"/>
    <mergeCell ref="K143:K146"/>
    <mergeCell ref="Q143:Q146"/>
    <mergeCell ref="R143:R146"/>
    <mergeCell ref="C182:C183"/>
    <mergeCell ref="D182:D183"/>
    <mergeCell ref="E182:E183"/>
    <mergeCell ref="F182:F183"/>
    <mergeCell ref="G182:G183"/>
    <mergeCell ref="I182:I183"/>
    <mergeCell ref="T182:T183"/>
    <mergeCell ref="X182:X183"/>
    <mergeCell ref="J182:J183"/>
    <mergeCell ref="K182:K183"/>
    <mergeCell ref="L182:L183"/>
    <mergeCell ref="Q182:Q183"/>
    <mergeCell ref="R182:R183"/>
    <mergeCell ref="S182:S183"/>
  </mergeCells>
  <printOptions horizontalCentered="1"/>
  <pageMargins left="0" right="0" top="0.7874015748031497" bottom="0.5905511811023623" header="0.5118110236220472" footer="0.5118110236220472"/>
  <pageSetup fitToHeight="3" fitToWidth="1" horizontalDpi="600" verticalDpi="600" orientation="landscape" pageOrder="overThenDown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0"/>
  <sheetViews>
    <sheetView showGridLines="0" zoomScale="75" zoomScaleNormal="75" zoomScalePageLayoutView="0" workbookViewId="0" topLeftCell="I1">
      <pane ySplit="6" topLeftCell="A43" activePane="bottomLeft" state="frozen"/>
      <selection pane="topLeft" activeCell="A1" sqref="A1:O11"/>
      <selection pane="bottomLeft" activeCell="C126" sqref="C126"/>
    </sheetView>
  </sheetViews>
  <sheetFormatPr defaultColWidth="9.140625" defaultRowHeight="33" customHeight="1"/>
  <cols>
    <col min="1" max="1" width="12.421875" style="57" customWidth="1"/>
    <col min="2" max="2" width="14.8515625" style="57" bestFit="1" customWidth="1"/>
    <col min="3" max="3" width="16.140625" style="57" bestFit="1" customWidth="1"/>
    <col min="4" max="4" width="99.57421875" style="57" bestFit="1" customWidth="1"/>
    <col min="5" max="5" width="15.140625" style="57" customWidth="1"/>
    <col min="6" max="6" width="22.28125" style="57" bestFit="1" customWidth="1"/>
    <col min="7" max="7" width="15.57421875" style="57" customWidth="1"/>
    <col min="8" max="8" width="65.7109375" style="57" bestFit="1" customWidth="1"/>
    <col min="9" max="9" width="12.57421875" style="57" customWidth="1"/>
    <col min="10" max="10" width="19.140625" style="57" bestFit="1" customWidth="1"/>
    <col min="11" max="11" width="19.140625" style="57" customWidth="1"/>
    <col min="12" max="12" width="17.57421875" style="57" customWidth="1"/>
    <col min="13" max="13" width="17.8515625" style="57" bestFit="1" customWidth="1"/>
    <col min="14" max="14" width="19.00390625" style="57" bestFit="1" customWidth="1"/>
    <col min="15" max="15" width="24.00390625" style="57" customWidth="1"/>
    <col min="16" max="16" width="13.140625" style="69" customWidth="1"/>
    <col min="17" max="17" width="16.8515625" style="57" customWidth="1"/>
    <col min="18" max="18" width="15.421875" style="110" customWidth="1"/>
    <col min="19" max="19" width="18.7109375" style="57" customWidth="1"/>
    <col min="20" max="20" width="12.140625" style="57" customWidth="1"/>
    <col min="21" max="21" width="16.57421875" style="57" bestFit="1" customWidth="1"/>
    <col min="22" max="16384" width="9.140625" style="57" customWidth="1"/>
  </cols>
  <sheetData>
    <row r="1" spans="1:21" ht="33" customHeight="1">
      <c r="A1" s="1053" t="s">
        <v>18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  <c r="U1" s="1053"/>
    </row>
    <row r="2" spans="1:21" ht="33" customHeight="1">
      <c r="A2" s="1053" t="s">
        <v>19</v>
      </c>
      <c r="B2" s="1053"/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</row>
    <row r="3" spans="1:21" ht="33" customHeight="1">
      <c r="A3" s="1053" t="s">
        <v>1209</v>
      </c>
      <c r="B3" s="1053"/>
      <c r="C3" s="1053"/>
      <c r="D3" s="1053"/>
      <c r="E3" s="1053"/>
      <c r="F3" s="1053"/>
      <c r="G3" s="1053"/>
      <c r="H3" s="1053"/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</row>
    <row r="4" spans="1:21" ht="33" customHeight="1">
      <c r="A4" s="1053" t="s">
        <v>29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  <c r="O4" s="1053"/>
      <c r="P4" s="1053"/>
      <c r="Q4" s="1053"/>
      <c r="R4" s="1053"/>
      <c r="S4" s="1053"/>
      <c r="T4" s="1053"/>
      <c r="U4" s="1053"/>
    </row>
    <row r="5" spans="3:12" ht="27" customHeight="1" thickBot="1"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21" ht="57">
      <c r="A6" s="195" t="s">
        <v>35</v>
      </c>
      <c r="B6" s="196" t="s">
        <v>52</v>
      </c>
      <c r="C6" s="197" t="s">
        <v>51</v>
      </c>
      <c r="D6" s="197" t="s">
        <v>1</v>
      </c>
      <c r="E6" s="197" t="s">
        <v>48</v>
      </c>
      <c r="F6" s="197" t="s">
        <v>49</v>
      </c>
      <c r="G6" s="197" t="s">
        <v>50</v>
      </c>
      <c r="H6" s="197" t="s">
        <v>1057</v>
      </c>
      <c r="I6" s="85" t="s">
        <v>7</v>
      </c>
      <c r="J6" s="85" t="s">
        <v>2</v>
      </c>
      <c r="K6" s="86" t="s">
        <v>40</v>
      </c>
      <c r="L6" s="86" t="s">
        <v>17</v>
      </c>
      <c r="M6" s="87" t="s">
        <v>33</v>
      </c>
      <c r="N6" s="87" t="s">
        <v>3</v>
      </c>
      <c r="O6" s="87" t="s">
        <v>0</v>
      </c>
      <c r="P6" s="87" t="s">
        <v>16</v>
      </c>
      <c r="Q6" s="87" t="s">
        <v>26</v>
      </c>
      <c r="R6" s="87" t="s">
        <v>27</v>
      </c>
      <c r="S6" s="87" t="s">
        <v>25</v>
      </c>
      <c r="T6" s="87" t="s">
        <v>10</v>
      </c>
      <c r="U6" s="88" t="s">
        <v>37</v>
      </c>
    </row>
    <row r="7" spans="1:21" s="4" customFormat="1" ht="25.5" customHeight="1">
      <c r="A7" s="267" t="s">
        <v>98</v>
      </c>
      <c r="B7" s="267" t="s">
        <v>99</v>
      </c>
      <c r="C7" s="267" t="s">
        <v>100</v>
      </c>
      <c r="D7" s="267" t="s">
        <v>101</v>
      </c>
      <c r="E7" s="267" t="s">
        <v>102</v>
      </c>
      <c r="F7" s="267" t="s">
        <v>103</v>
      </c>
      <c r="G7" s="267" t="s">
        <v>104</v>
      </c>
      <c r="H7" s="267" t="s">
        <v>105</v>
      </c>
      <c r="I7" s="266"/>
      <c r="J7" s="266"/>
      <c r="K7" s="268"/>
      <c r="L7" s="269"/>
      <c r="M7" s="269"/>
      <c r="N7" s="269"/>
      <c r="O7" s="269"/>
      <c r="P7" s="269"/>
      <c r="Q7" s="269"/>
      <c r="R7" s="269"/>
      <c r="S7" s="270"/>
      <c r="T7" s="28"/>
      <c r="U7" s="28"/>
    </row>
    <row r="8" spans="1:21" ht="33" customHeight="1">
      <c r="A8" s="152" t="s">
        <v>106</v>
      </c>
      <c r="B8" s="152" t="s">
        <v>113</v>
      </c>
      <c r="C8" s="181"/>
      <c r="D8" s="108" t="s">
        <v>114</v>
      </c>
      <c r="E8" s="152" t="s">
        <v>55</v>
      </c>
      <c r="F8" s="152" t="s">
        <v>56</v>
      </c>
      <c r="G8" s="152" t="s">
        <v>57</v>
      </c>
      <c r="H8" s="105" t="s">
        <v>115</v>
      </c>
      <c r="I8" s="152" t="s">
        <v>116</v>
      </c>
      <c r="J8" s="281" t="s">
        <v>41</v>
      </c>
      <c r="K8" s="153" t="s">
        <v>42</v>
      </c>
      <c r="L8" s="153">
        <v>1</v>
      </c>
      <c r="M8" s="106">
        <v>13200</v>
      </c>
      <c r="N8" s="159">
        <v>14840.21</v>
      </c>
      <c r="O8" s="160">
        <f>N8-M8</f>
        <v>1640.2099999999991</v>
      </c>
      <c r="P8" s="158">
        <f>O8/N8</f>
        <v>0.11052471629444592</v>
      </c>
      <c r="Q8" s="106">
        <v>28610.23</v>
      </c>
      <c r="R8" s="161">
        <f>(Q8-M8)/Q8*100%</f>
        <v>0.5386265681890708</v>
      </c>
      <c r="S8" s="162">
        <v>12600</v>
      </c>
      <c r="T8" s="163">
        <v>5</v>
      </c>
      <c r="U8" s="164">
        <v>42397</v>
      </c>
    </row>
    <row r="9" spans="1:21" ht="33" customHeight="1">
      <c r="A9" s="152" t="s">
        <v>108</v>
      </c>
      <c r="B9" s="152" t="s">
        <v>109</v>
      </c>
      <c r="C9" s="181"/>
      <c r="D9" s="108" t="s">
        <v>110</v>
      </c>
      <c r="E9" s="281" t="s">
        <v>55</v>
      </c>
      <c r="F9" s="152" t="s">
        <v>56</v>
      </c>
      <c r="G9" s="281" t="s">
        <v>57</v>
      </c>
      <c r="H9" s="105" t="s">
        <v>44</v>
      </c>
      <c r="I9" s="153">
        <v>32011</v>
      </c>
      <c r="J9" s="281" t="s">
        <v>111</v>
      </c>
      <c r="K9" s="281" t="s">
        <v>42</v>
      </c>
      <c r="L9" s="153">
        <v>1</v>
      </c>
      <c r="M9" s="566" t="s">
        <v>24</v>
      </c>
      <c r="N9" s="159">
        <v>1310</v>
      </c>
      <c r="O9" s="566" t="s">
        <v>24</v>
      </c>
      <c r="P9" s="566" t="s">
        <v>24</v>
      </c>
      <c r="Q9" s="566" t="s">
        <v>24</v>
      </c>
      <c r="R9" s="566" t="s">
        <v>24</v>
      </c>
      <c r="S9" s="566" t="s">
        <v>24</v>
      </c>
      <c r="T9" s="281" t="s">
        <v>24</v>
      </c>
      <c r="U9" s="164">
        <v>42396</v>
      </c>
    </row>
    <row r="10" spans="1:21" ht="33" customHeight="1">
      <c r="A10" s="152" t="s">
        <v>117</v>
      </c>
      <c r="B10" s="152" t="s">
        <v>118</v>
      </c>
      <c r="C10" s="284" t="s">
        <v>119</v>
      </c>
      <c r="D10" s="108" t="s">
        <v>120</v>
      </c>
      <c r="E10" s="281" t="s">
        <v>121</v>
      </c>
      <c r="F10" s="152" t="s">
        <v>56</v>
      </c>
      <c r="G10" s="281" t="s">
        <v>57</v>
      </c>
      <c r="H10" s="105" t="s">
        <v>44</v>
      </c>
      <c r="I10" s="153">
        <v>32014</v>
      </c>
      <c r="J10" s="281" t="s">
        <v>125</v>
      </c>
      <c r="K10" s="281" t="s">
        <v>42</v>
      </c>
      <c r="L10" s="153">
        <v>1</v>
      </c>
      <c r="M10" s="566" t="s">
        <v>24</v>
      </c>
      <c r="N10" s="159">
        <v>5120.04</v>
      </c>
      <c r="O10" s="566" t="s">
        <v>24</v>
      </c>
      <c r="P10" s="566" t="s">
        <v>24</v>
      </c>
      <c r="Q10" s="566" t="s">
        <v>24</v>
      </c>
      <c r="R10" s="566" t="s">
        <v>24</v>
      </c>
      <c r="S10" s="566" t="s">
        <v>24</v>
      </c>
      <c r="T10" s="281" t="s">
        <v>24</v>
      </c>
      <c r="U10" s="281" t="s">
        <v>24</v>
      </c>
    </row>
    <row r="11" spans="1:21" ht="33" customHeight="1">
      <c r="A11" s="152" t="s">
        <v>112</v>
      </c>
      <c r="B11" s="152" t="s">
        <v>109</v>
      </c>
      <c r="C11" s="181"/>
      <c r="D11" s="108" t="s">
        <v>110</v>
      </c>
      <c r="E11" s="281" t="s">
        <v>55</v>
      </c>
      <c r="F11" s="152" t="s">
        <v>56</v>
      </c>
      <c r="G11" s="281" t="s">
        <v>57</v>
      </c>
      <c r="H11" s="105" t="s">
        <v>44</v>
      </c>
      <c r="I11" s="281">
        <v>32011</v>
      </c>
      <c r="J11" s="281" t="s">
        <v>111</v>
      </c>
      <c r="K11" s="281" t="s">
        <v>43</v>
      </c>
      <c r="L11" s="281">
        <v>1</v>
      </c>
      <c r="M11" s="566" t="s">
        <v>24</v>
      </c>
      <c r="N11" s="159">
        <v>1310</v>
      </c>
      <c r="O11" s="566" t="s">
        <v>24</v>
      </c>
      <c r="P11" s="566" t="s">
        <v>24</v>
      </c>
      <c r="Q11" s="566" t="s">
        <v>24</v>
      </c>
      <c r="R11" s="566" t="s">
        <v>24</v>
      </c>
      <c r="S11" s="566" t="s">
        <v>24</v>
      </c>
      <c r="T11" s="281" t="s">
        <v>24</v>
      </c>
      <c r="U11" s="164">
        <v>42397</v>
      </c>
    </row>
    <row r="12" spans="1:21" ht="33" customHeight="1">
      <c r="A12" s="152" t="s">
        <v>122</v>
      </c>
      <c r="B12" s="152" t="s">
        <v>118</v>
      </c>
      <c r="C12" s="284" t="s">
        <v>123</v>
      </c>
      <c r="D12" s="108" t="s">
        <v>124</v>
      </c>
      <c r="E12" s="281" t="s">
        <v>55</v>
      </c>
      <c r="F12" s="152" t="s">
        <v>56</v>
      </c>
      <c r="G12" s="281" t="s">
        <v>57</v>
      </c>
      <c r="H12" s="105" t="s">
        <v>44</v>
      </c>
      <c r="I12" s="153">
        <v>32007</v>
      </c>
      <c r="J12" s="281" t="s">
        <v>125</v>
      </c>
      <c r="K12" s="281" t="s">
        <v>42</v>
      </c>
      <c r="L12" s="153">
        <v>1</v>
      </c>
      <c r="M12" s="566" t="s">
        <v>24</v>
      </c>
      <c r="N12" s="159">
        <v>3253.2</v>
      </c>
      <c r="O12" s="566" t="s">
        <v>24</v>
      </c>
      <c r="P12" s="566" t="s">
        <v>24</v>
      </c>
      <c r="Q12" s="566" t="s">
        <v>24</v>
      </c>
      <c r="R12" s="566" t="s">
        <v>24</v>
      </c>
      <c r="S12" s="566" t="s">
        <v>24</v>
      </c>
      <c r="T12" s="281" t="s">
        <v>24</v>
      </c>
      <c r="U12" s="281" t="s">
        <v>24</v>
      </c>
    </row>
    <row r="13" spans="1:21" ht="33" customHeight="1">
      <c r="A13" s="152" t="s">
        <v>127</v>
      </c>
      <c r="B13" s="152" t="s">
        <v>126</v>
      </c>
      <c r="C13" s="284" t="s">
        <v>119</v>
      </c>
      <c r="D13" s="108" t="s">
        <v>120</v>
      </c>
      <c r="E13" s="281" t="s">
        <v>55</v>
      </c>
      <c r="F13" s="152" t="s">
        <v>56</v>
      </c>
      <c r="G13" s="281" t="s">
        <v>57</v>
      </c>
      <c r="H13" s="105" t="s">
        <v>44</v>
      </c>
      <c r="I13" s="281">
        <v>32014</v>
      </c>
      <c r="J13" s="281" t="s">
        <v>125</v>
      </c>
      <c r="K13" s="281" t="s">
        <v>43</v>
      </c>
      <c r="L13" s="153">
        <v>1</v>
      </c>
      <c r="M13" s="566" t="s">
        <v>24</v>
      </c>
      <c r="N13" s="159">
        <v>5120.04</v>
      </c>
      <c r="O13" s="566" t="s">
        <v>24</v>
      </c>
      <c r="P13" s="566" t="s">
        <v>24</v>
      </c>
      <c r="Q13" s="566" t="s">
        <v>24</v>
      </c>
      <c r="R13" s="566" t="s">
        <v>24</v>
      </c>
      <c r="S13" s="566" t="s">
        <v>24</v>
      </c>
      <c r="T13" s="153">
        <v>6</v>
      </c>
      <c r="U13" s="164">
        <v>42410</v>
      </c>
    </row>
    <row r="14" spans="1:21" ht="33" customHeight="1">
      <c r="A14" s="152" t="s">
        <v>128</v>
      </c>
      <c r="B14" s="152" t="s">
        <v>126</v>
      </c>
      <c r="C14" s="284" t="s">
        <v>123</v>
      </c>
      <c r="D14" s="108" t="s">
        <v>124</v>
      </c>
      <c r="E14" s="281" t="s">
        <v>55</v>
      </c>
      <c r="F14" s="152" t="s">
        <v>56</v>
      </c>
      <c r="G14" s="281" t="s">
        <v>57</v>
      </c>
      <c r="H14" s="105" t="s">
        <v>137</v>
      </c>
      <c r="I14" s="281">
        <v>32007</v>
      </c>
      <c r="J14" s="281" t="s">
        <v>125</v>
      </c>
      <c r="K14" s="281" t="s">
        <v>43</v>
      </c>
      <c r="L14" s="153">
        <v>1</v>
      </c>
      <c r="M14" s="106">
        <v>3240</v>
      </c>
      <c r="N14" s="159">
        <v>3253.2</v>
      </c>
      <c r="O14" s="160">
        <f aca="true" t="shared" si="0" ref="O14:O40">N14-M14</f>
        <v>13.199999999999818</v>
      </c>
      <c r="P14" s="265">
        <f aca="true" t="shared" si="1" ref="P14:P40">O14/N14</f>
        <v>0.004057543341940187</v>
      </c>
      <c r="Q14" s="106">
        <v>7200</v>
      </c>
      <c r="R14" s="161">
        <f aca="true" t="shared" si="2" ref="R14:R40">(Q14-M14)/Q14*100%</f>
        <v>0.55</v>
      </c>
      <c r="S14" s="162">
        <v>3000</v>
      </c>
      <c r="T14" s="163">
        <v>7</v>
      </c>
      <c r="U14" s="164">
        <v>42410</v>
      </c>
    </row>
    <row r="15" spans="1:21" ht="33" customHeight="1">
      <c r="A15" s="152" t="s">
        <v>138</v>
      </c>
      <c r="B15" s="152" t="s">
        <v>139</v>
      </c>
      <c r="C15" s="181"/>
      <c r="D15" s="108" t="s">
        <v>140</v>
      </c>
      <c r="E15" s="281" t="s">
        <v>55</v>
      </c>
      <c r="F15" s="281" t="s">
        <v>56</v>
      </c>
      <c r="G15" s="281" t="s">
        <v>57</v>
      </c>
      <c r="H15" s="105" t="s">
        <v>141</v>
      </c>
      <c r="I15" s="153">
        <v>32117</v>
      </c>
      <c r="J15" s="281" t="s">
        <v>142</v>
      </c>
      <c r="K15" s="281" t="s">
        <v>42</v>
      </c>
      <c r="L15" s="153">
        <v>1</v>
      </c>
      <c r="M15" s="106">
        <v>2230</v>
      </c>
      <c r="N15" s="159">
        <v>2142</v>
      </c>
      <c r="O15" s="160">
        <f t="shared" si="0"/>
        <v>-88</v>
      </c>
      <c r="P15" s="265">
        <f t="shared" si="1"/>
        <v>-0.04108309990662932</v>
      </c>
      <c r="Q15" s="106">
        <v>2486</v>
      </c>
      <c r="R15" s="161">
        <f t="shared" si="2"/>
        <v>0.10297666934835076</v>
      </c>
      <c r="S15" s="162">
        <v>1840</v>
      </c>
      <c r="T15" s="163">
        <v>5</v>
      </c>
      <c r="U15" s="164">
        <v>42412</v>
      </c>
    </row>
    <row r="16" spans="1:21" ht="33" customHeight="1">
      <c r="A16" s="152" t="s">
        <v>143</v>
      </c>
      <c r="B16" s="152" t="s">
        <v>146</v>
      </c>
      <c r="C16" s="284" t="s">
        <v>119</v>
      </c>
      <c r="D16" s="108" t="s">
        <v>120</v>
      </c>
      <c r="E16" s="281" t="s">
        <v>55</v>
      </c>
      <c r="F16" s="152" t="s">
        <v>56</v>
      </c>
      <c r="G16" s="281" t="s">
        <v>57</v>
      </c>
      <c r="H16" s="105" t="s">
        <v>147</v>
      </c>
      <c r="I16" s="153">
        <v>32014</v>
      </c>
      <c r="J16" s="281" t="s">
        <v>125</v>
      </c>
      <c r="K16" s="281" t="s">
        <v>42</v>
      </c>
      <c r="L16" s="153">
        <v>1</v>
      </c>
      <c r="M16" s="106">
        <v>9240</v>
      </c>
      <c r="N16" s="159">
        <v>9394.2</v>
      </c>
      <c r="O16" s="160">
        <f t="shared" si="0"/>
        <v>154.20000000000073</v>
      </c>
      <c r="P16" s="265">
        <f t="shared" si="1"/>
        <v>0.01641438334291379</v>
      </c>
      <c r="Q16" s="106">
        <v>9600</v>
      </c>
      <c r="R16" s="161">
        <f t="shared" si="2"/>
        <v>0.0375</v>
      </c>
      <c r="S16" s="162">
        <v>7988.4</v>
      </c>
      <c r="T16" s="163">
        <v>2</v>
      </c>
      <c r="U16" s="164">
        <v>42416</v>
      </c>
    </row>
    <row r="17" spans="1:21" ht="33" customHeight="1">
      <c r="A17" s="152" t="s">
        <v>144</v>
      </c>
      <c r="B17" s="152" t="s">
        <v>145</v>
      </c>
      <c r="C17" s="181"/>
      <c r="D17" s="108" t="s">
        <v>148</v>
      </c>
      <c r="E17" s="281" t="s">
        <v>55</v>
      </c>
      <c r="F17" s="152" t="s">
        <v>56</v>
      </c>
      <c r="G17" s="281" t="s">
        <v>57</v>
      </c>
      <c r="H17" s="105" t="s">
        <v>149</v>
      </c>
      <c r="I17" s="153">
        <v>32147</v>
      </c>
      <c r="J17" s="281" t="s">
        <v>125</v>
      </c>
      <c r="K17" s="281" t="s">
        <v>42</v>
      </c>
      <c r="L17" s="153">
        <v>1</v>
      </c>
      <c r="M17" s="165">
        <v>1410</v>
      </c>
      <c r="N17" s="159">
        <v>2175</v>
      </c>
      <c r="O17" s="160">
        <f t="shared" si="0"/>
        <v>765</v>
      </c>
      <c r="P17" s="265">
        <f t="shared" si="1"/>
        <v>0.35172413793103446</v>
      </c>
      <c r="Q17" s="67">
        <v>3000</v>
      </c>
      <c r="R17" s="161">
        <f t="shared" si="2"/>
        <v>0.53</v>
      </c>
      <c r="S17" s="162">
        <v>2016</v>
      </c>
      <c r="T17" s="163">
        <v>4</v>
      </c>
      <c r="U17" s="164">
        <v>42419</v>
      </c>
    </row>
    <row r="18" spans="1:21" ht="33" customHeight="1">
      <c r="A18" s="210" t="s">
        <v>153</v>
      </c>
      <c r="B18" s="210" t="s">
        <v>154</v>
      </c>
      <c r="C18" s="286" t="s">
        <v>155</v>
      </c>
      <c r="D18" s="108" t="s">
        <v>156</v>
      </c>
      <c r="E18" s="281" t="s">
        <v>55</v>
      </c>
      <c r="F18" s="152" t="s">
        <v>56</v>
      </c>
      <c r="G18" s="281" t="s">
        <v>57</v>
      </c>
      <c r="H18" s="105" t="s">
        <v>157</v>
      </c>
      <c r="I18" s="192">
        <v>32076</v>
      </c>
      <c r="J18" s="232" t="s">
        <v>152</v>
      </c>
      <c r="K18" s="232" t="s">
        <v>42</v>
      </c>
      <c r="L18" s="153">
        <v>1</v>
      </c>
      <c r="M18" s="160">
        <v>1999.92</v>
      </c>
      <c r="N18" s="167">
        <v>2448</v>
      </c>
      <c r="O18" s="160">
        <f t="shared" si="0"/>
        <v>448.0799999999999</v>
      </c>
      <c r="P18" s="158">
        <f t="shared" si="1"/>
        <v>0.1830392156862745</v>
      </c>
      <c r="Q18" s="168">
        <v>2400</v>
      </c>
      <c r="R18" s="161">
        <f t="shared" si="2"/>
        <v>0.16669999999999996</v>
      </c>
      <c r="S18" s="169">
        <v>2016</v>
      </c>
      <c r="T18" s="163">
        <v>6</v>
      </c>
      <c r="U18" s="164">
        <v>42423</v>
      </c>
    </row>
    <row r="19" spans="1:21" ht="33" customHeight="1">
      <c r="A19" s="210" t="s">
        <v>174</v>
      </c>
      <c r="B19" s="210" t="s">
        <v>175</v>
      </c>
      <c r="C19" s="180"/>
      <c r="D19" s="108" t="s">
        <v>176</v>
      </c>
      <c r="E19" s="281" t="s">
        <v>55</v>
      </c>
      <c r="F19" s="232" t="s">
        <v>56</v>
      </c>
      <c r="G19" s="232" t="s">
        <v>57</v>
      </c>
      <c r="H19" s="105" t="s">
        <v>177</v>
      </c>
      <c r="I19" s="192">
        <v>32413</v>
      </c>
      <c r="J19" s="232" t="s">
        <v>41</v>
      </c>
      <c r="K19" s="232" t="s">
        <v>42</v>
      </c>
      <c r="L19" s="153">
        <v>2</v>
      </c>
      <c r="M19" s="106">
        <v>12689.19</v>
      </c>
      <c r="N19" s="167">
        <v>14822.64</v>
      </c>
      <c r="O19" s="160">
        <f t="shared" si="0"/>
        <v>2133.449999999999</v>
      </c>
      <c r="P19" s="265">
        <f t="shared" si="1"/>
        <v>0.14393185019672602</v>
      </c>
      <c r="Q19" s="106">
        <v>12689.19</v>
      </c>
      <c r="R19" s="161">
        <f t="shared" si="2"/>
        <v>0</v>
      </c>
      <c r="S19" s="170">
        <v>12689.19</v>
      </c>
      <c r="T19" s="163">
        <v>7</v>
      </c>
      <c r="U19" s="164">
        <v>42436</v>
      </c>
    </row>
    <row r="20" spans="1:21" ht="33" customHeight="1">
      <c r="A20" s="210" t="s">
        <v>158</v>
      </c>
      <c r="B20" s="210" t="s">
        <v>159</v>
      </c>
      <c r="C20" s="180"/>
      <c r="D20" s="108" t="s">
        <v>160</v>
      </c>
      <c r="E20" s="281" t="s">
        <v>55</v>
      </c>
      <c r="F20" s="232" t="s">
        <v>56</v>
      </c>
      <c r="G20" s="232" t="s">
        <v>57</v>
      </c>
      <c r="H20" s="105" t="s">
        <v>161</v>
      </c>
      <c r="I20" s="192">
        <v>32154</v>
      </c>
      <c r="J20" s="281" t="s">
        <v>125</v>
      </c>
      <c r="K20" s="232" t="s">
        <v>42</v>
      </c>
      <c r="L20" s="153">
        <v>2</v>
      </c>
      <c r="M20" s="166">
        <v>9300</v>
      </c>
      <c r="N20" s="167">
        <v>11702.73</v>
      </c>
      <c r="O20" s="160">
        <f t="shared" si="0"/>
        <v>2402.7299999999996</v>
      </c>
      <c r="P20" s="265">
        <f t="shared" si="1"/>
        <v>0.20531363194741736</v>
      </c>
      <c r="Q20" s="285">
        <v>11404.9</v>
      </c>
      <c r="R20" s="161">
        <f t="shared" si="2"/>
        <v>0.18456102201685237</v>
      </c>
      <c r="S20" s="106">
        <v>9367.55</v>
      </c>
      <c r="T20" s="163">
        <v>7</v>
      </c>
      <c r="U20" s="164">
        <v>42425</v>
      </c>
    </row>
    <row r="21" spans="1:21" ht="33" customHeight="1">
      <c r="A21" s="210" t="s">
        <v>182</v>
      </c>
      <c r="B21" s="210" t="s">
        <v>183</v>
      </c>
      <c r="C21" s="286" t="s">
        <v>184</v>
      </c>
      <c r="D21" s="191" t="s">
        <v>185</v>
      </c>
      <c r="E21" s="281" t="s">
        <v>55</v>
      </c>
      <c r="F21" s="232" t="s">
        <v>56</v>
      </c>
      <c r="G21" s="232" t="s">
        <v>57</v>
      </c>
      <c r="H21" s="105" t="s">
        <v>186</v>
      </c>
      <c r="I21" s="192">
        <v>32094</v>
      </c>
      <c r="J21" s="232" t="s">
        <v>167</v>
      </c>
      <c r="K21" s="232" t="s">
        <v>42</v>
      </c>
      <c r="L21" s="153">
        <v>2</v>
      </c>
      <c r="M21" s="179" t="s">
        <v>24</v>
      </c>
      <c r="N21" s="167">
        <v>7203.24</v>
      </c>
      <c r="O21" s="566" t="s">
        <v>24</v>
      </c>
      <c r="P21" s="566" t="s">
        <v>24</v>
      </c>
      <c r="Q21" s="566" t="s">
        <v>24</v>
      </c>
      <c r="R21" s="566" t="s">
        <v>24</v>
      </c>
      <c r="S21" s="566" t="s">
        <v>24</v>
      </c>
      <c r="T21" s="171">
        <v>7</v>
      </c>
      <c r="U21" s="567" t="s">
        <v>24</v>
      </c>
    </row>
    <row r="22" spans="1:21" ht="33" customHeight="1">
      <c r="A22" s="210" t="s">
        <v>187</v>
      </c>
      <c r="B22" s="210" t="s">
        <v>188</v>
      </c>
      <c r="C22" s="286" t="s">
        <v>184</v>
      </c>
      <c r="D22" s="191" t="s">
        <v>185</v>
      </c>
      <c r="E22" s="281" t="s">
        <v>55</v>
      </c>
      <c r="F22" s="232" t="s">
        <v>56</v>
      </c>
      <c r="G22" s="232" t="s">
        <v>57</v>
      </c>
      <c r="H22" s="105" t="s">
        <v>189</v>
      </c>
      <c r="I22" s="192">
        <v>32094</v>
      </c>
      <c r="J22" s="232" t="s">
        <v>167</v>
      </c>
      <c r="K22" s="232" t="s">
        <v>43</v>
      </c>
      <c r="L22" s="153">
        <v>2</v>
      </c>
      <c r="M22" s="166">
        <v>3684</v>
      </c>
      <c r="N22" s="173">
        <v>7203.24</v>
      </c>
      <c r="O22" s="160">
        <f t="shared" si="0"/>
        <v>3519.24</v>
      </c>
      <c r="P22" s="265">
        <f t="shared" si="1"/>
        <v>0.48856347976743797</v>
      </c>
      <c r="Q22" s="104">
        <v>7999.92</v>
      </c>
      <c r="R22" s="161">
        <f t="shared" si="2"/>
        <v>0.5394953949539495</v>
      </c>
      <c r="S22" s="170">
        <v>7200</v>
      </c>
      <c r="T22" s="171">
        <v>7</v>
      </c>
      <c r="U22" s="172">
        <v>42443</v>
      </c>
    </row>
    <row r="23" spans="1:21" ht="33" customHeight="1">
      <c r="A23" s="288" t="s">
        <v>207</v>
      </c>
      <c r="B23" s="288" t="s">
        <v>208</v>
      </c>
      <c r="C23" s="180"/>
      <c r="D23" s="191" t="s">
        <v>209</v>
      </c>
      <c r="E23" s="281" t="s">
        <v>55</v>
      </c>
      <c r="F23" s="287" t="s">
        <v>56</v>
      </c>
      <c r="G23" s="287" t="s">
        <v>57</v>
      </c>
      <c r="H23" s="105" t="s">
        <v>210</v>
      </c>
      <c r="I23" s="192">
        <v>32164</v>
      </c>
      <c r="J23" s="287" t="s">
        <v>211</v>
      </c>
      <c r="K23" s="287" t="s">
        <v>42</v>
      </c>
      <c r="L23" s="153">
        <v>1</v>
      </c>
      <c r="M23" s="179">
        <v>1376</v>
      </c>
      <c r="N23" s="179">
        <v>1712.53</v>
      </c>
      <c r="O23" s="160">
        <f t="shared" si="0"/>
        <v>336.53</v>
      </c>
      <c r="P23" s="265">
        <f t="shared" si="1"/>
        <v>0.19651042609472533</v>
      </c>
      <c r="Q23" s="179">
        <v>1419</v>
      </c>
      <c r="R23" s="161">
        <f t="shared" si="2"/>
        <v>0.030303030303030304</v>
      </c>
      <c r="S23" s="179">
        <v>1499</v>
      </c>
      <c r="T23" s="171">
        <v>7</v>
      </c>
      <c r="U23" s="172">
        <v>42447</v>
      </c>
    </row>
    <row r="24" spans="1:21" ht="33" customHeight="1">
      <c r="A24" s="291" t="s">
        <v>227</v>
      </c>
      <c r="B24" s="291" t="s">
        <v>228</v>
      </c>
      <c r="C24" s="180"/>
      <c r="D24" s="108" t="s">
        <v>229</v>
      </c>
      <c r="E24" s="281" t="s">
        <v>55</v>
      </c>
      <c r="F24" s="292" t="s">
        <v>230</v>
      </c>
      <c r="G24" s="292" t="s">
        <v>57</v>
      </c>
      <c r="H24" s="105" t="s">
        <v>44</v>
      </c>
      <c r="I24" s="192">
        <v>32253</v>
      </c>
      <c r="J24" s="292" t="s">
        <v>231</v>
      </c>
      <c r="K24" s="292" t="s">
        <v>42</v>
      </c>
      <c r="L24" s="153">
        <v>2</v>
      </c>
      <c r="M24" s="563" t="s">
        <v>24</v>
      </c>
      <c r="N24" s="173">
        <v>5370</v>
      </c>
      <c r="O24" s="566" t="s">
        <v>24</v>
      </c>
      <c r="P24" s="566" t="s">
        <v>24</v>
      </c>
      <c r="Q24" s="67" t="s">
        <v>24</v>
      </c>
      <c r="R24" s="566" t="s">
        <v>24</v>
      </c>
      <c r="S24" s="566" t="s">
        <v>24</v>
      </c>
      <c r="T24" s="153">
        <v>3</v>
      </c>
      <c r="U24" s="164" t="s">
        <v>24</v>
      </c>
    </row>
    <row r="25" spans="1:21" ht="33" customHeight="1">
      <c r="A25" s="210" t="s">
        <v>190</v>
      </c>
      <c r="B25" s="210" t="s">
        <v>191</v>
      </c>
      <c r="C25" s="180"/>
      <c r="D25" s="191" t="s">
        <v>192</v>
      </c>
      <c r="E25" s="281" t="s">
        <v>55</v>
      </c>
      <c r="F25" s="232" t="s">
        <v>193</v>
      </c>
      <c r="G25" s="232" t="s">
        <v>57</v>
      </c>
      <c r="H25" s="105" t="s">
        <v>194</v>
      </c>
      <c r="I25" s="192">
        <v>32166</v>
      </c>
      <c r="J25" s="232" t="s">
        <v>195</v>
      </c>
      <c r="K25" s="232" t="s">
        <v>42</v>
      </c>
      <c r="L25" s="153">
        <v>3</v>
      </c>
      <c r="M25" s="166">
        <v>2736</v>
      </c>
      <c r="N25" s="167">
        <v>4322.8</v>
      </c>
      <c r="O25" s="160">
        <f t="shared" si="0"/>
        <v>1586.8000000000002</v>
      </c>
      <c r="P25" s="265">
        <f t="shared" si="1"/>
        <v>0.3670768946053484</v>
      </c>
      <c r="Q25" s="166">
        <v>6200</v>
      </c>
      <c r="R25" s="161">
        <f t="shared" si="2"/>
        <v>0.5587096774193548</v>
      </c>
      <c r="S25" s="170">
        <v>2428.4</v>
      </c>
      <c r="T25" s="153">
        <v>4</v>
      </c>
      <c r="U25" s="164">
        <v>42445</v>
      </c>
    </row>
    <row r="26" spans="1:21" ht="33" customHeight="1">
      <c r="A26" s="289" t="s">
        <v>212</v>
      </c>
      <c r="B26" s="289" t="s">
        <v>213</v>
      </c>
      <c r="C26" s="180"/>
      <c r="D26" s="191" t="s">
        <v>214</v>
      </c>
      <c r="E26" s="281" t="s">
        <v>55</v>
      </c>
      <c r="F26" s="290" t="s">
        <v>193</v>
      </c>
      <c r="G26" s="290" t="s">
        <v>57</v>
      </c>
      <c r="H26" s="105" t="s">
        <v>215</v>
      </c>
      <c r="I26" s="192">
        <v>32170</v>
      </c>
      <c r="J26" s="290" t="s">
        <v>195</v>
      </c>
      <c r="K26" s="290" t="s">
        <v>42</v>
      </c>
      <c r="L26" s="153">
        <v>1</v>
      </c>
      <c r="M26" s="166">
        <v>3810</v>
      </c>
      <c r="N26" s="167">
        <v>3818.33</v>
      </c>
      <c r="O26" s="160">
        <f t="shared" si="0"/>
        <v>8.329999999999927</v>
      </c>
      <c r="P26" s="265">
        <f t="shared" si="1"/>
        <v>0.0021815820005080563</v>
      </c>
      <c r="Q26" s="106">
        <v>4200</v>
      </c>
      <c r="R26" s="161">
        <f t="shared" si="2"/>
        <v>0.09285714285714286</v>
      </c>
      <c r="S26" s="170">
        <v>3534</v>
      </c>
      <c r="T26" s="153">
        <v>6</v>
      </c>
      <c r="U26" s="164">
        <v>42447</v>
      </c>
    </row>
    <row r="27" spans="1:21" ht="33" customHeight="1">
      <c r="A27" s="1113" t="s">
        <v>232</v>
      </c>
      <c r="B27" s="1113" t="s">
        <v>233</v>
      </c>
      <c r="C27" s="1160"/>
      <c r="D27" s="1116" t="s">
        <v>229</v>
      </c>
      <c r="E27" s="1092" t="s">
        <v>55</v>
      </c>
      <c r="F27" s="1092" t="s">
        <v>56</v>
      </c>
      <c r="G27" s="1092" t="s">
        <v>57</v>
      </c>
      <c r="H27" s="105" t="s">
        <v>234</v>
      </c>
      <c r="I27" s="1092">
        <v>32253</v>
      </c>
      <c r="J27" s="1092" t="s">
        <v>231</v>
      </c>
      <c r="K27" s="1092" t="s">
        <v>43</v>
      </c>
      <c r="L27" s="1092">
        <v>2</v>
      </c>
      <c r="M27" s="179">
        <v>4590</v>
      </c>
      <c r="N27" s="167">
        <v>6300</v>
      </c>
      <c r="O27" s="160">
        <f t="shared" si="0"/>
        <v>1710</v>
      </c>
      <c r="P27" s="265">
        <f t="shared" si="1"/>
        <v>0.2714285714285714</v>
      </c>
      <c r="Q27" s="106">
        <v>7560</v>
      </c>
      <c r="R27" s="161">
        <f t="shared" si="2"/>
        <v>0.39285714285714285</v>
      </c>
      <c r="S27" s="170">
        <v>4560</v>
      </c>
      <c r="T27" s="1092">
        <v>5</v>
      </c>
      <c r="U27" s="1156">
        <v>42450</v>
      </c>
    </row>
    <row r="28" spans="1:21" ht="33" customHeight="1">
      <c r="A28" s="1115"/>
      <c r="B28" s="1115"/>
      <c r="C28" s="1161"/>
      <c r="D28" s="1118"/>
      <c r="E28" s="1109"/>
      <c r="F28" s="1109"/>
      <c r="G28" s="1109"/>
      <c r="H28" s="105" t="s">
        <v>235</v>
      </c>
      <c r="I28" s="1109"/>
      <c r="J28" s="1109"/>
      <c r="K28" s="1109"/>
      <c r="L28" s="1109"/>
      <c r="M28" s="166">
        <v>720</v>
      </c>
      <c r="N28" s="167">
        <v>750</v>
      </c>
      <c r="O28" s="160">
        <f t="shared" si="0"/>
        <v>30</v>
      </c>
      <c r="P28" s="158">
        <f t="shared" si="1"/>
        <v>0.04</v>
      </c>
      <c r="Q28" s="106">
        <v>900</v>
      </c>
      <c r="R28" s="161">
        <f t="shared" si="2"/>
        <v>0.2</v>
      </c>
      <c r="S28" s="170">
        <v>390</v>
      </c>
      <c r="T28" s="1109"/>
      <c r="U28" s="1157"/>
    </row>
    <row r="29" spans="1:21" ht="33" customHeight="1">
      <c r="A29" s="152" t="s">
        <v>249</v>
      </c>
      <c r="B29" s="152" t="s">
        <v>250</v>
      </c>
      <c r="C29" s="286" t="s">
        <v>689</v>
      </c>
      <c r="D29" s="151" t="s">
        <v>251</v>
      </c>
      <c r="E29" s="281" t="s">
        <v>55</v>
      </c>
      <c r="F29" s="281" t="s">
        <v>56</v>
      </c>
      <c r="G29" s="281" t="s">
        <v>57</v>
      </c>
      <c r="H29" s="105" t="s">
        <v>252</v>
      </c>
      <c r="I29" s="281">
        <v>32295</v>
      </c>
      <c r="J29" s="281" t="s">
        <v>125</v>
      </c>
      <c r="K29" s="281" t="s">
        <v>42</v>
      </c>
      <c r="L29" s="281">
        <v>1</v>
      </c>
      <c r="M29" s="106">
        <v>9000</v>
      </c>
      <c r="N29" s="173">
        <v>9300</v>
      </c>
      <c r="O29" s="119">
        <f t="shared" si="0"/>
        <v>300</v>
      </c>
      <c r="P29" s="68">
        <f t="shared" si="1"/>
        <v>0.03225806451612903</v>
      </c>
      <c r="Q29" s="106">
        <v>14400</v>
      </c>
      <c r="R29" s="155">
        <f t="shared" si="2"/>
        <v>0.375</v>
      </c>
      <c r="S29" s="170">
        <v>9000</v>
      </c>
      <c r="T29" s="281">
        <v>4</v>
      </c>
      <c r="U29" s="164">
        <v>42459</v>
      </c>
    </row>
    <row r="30" spans="1:21" ht="33" customHeight="1">
      <c r="A30" s="152" t="s">
        <v>273</v>
      </c>
      <c r="B30" s="152" t="s">
        <v>274</v>
      </c>
      <c r="C30" s="181"/>
      <c r="D30" s="151" t="s">
        <v>404</v>
      </c>
      <c r="E30" s="281" t="s">
        <v>55</v>
      </c>
      <c r="F30" s="281" t="s">
        <v>56</v>
      </c>
      <c r="G30" s="281" t="s">
        <v>57</v>
      </c>
      <c r="H30" s="105" t="s">
        <v>275</v>
      </c>
      <c r="I30" s="281">
        <v>32188</v>
      </c>
      <c r="J30" s="281" t="s">
        <v>195</v>
      </c>
      <c r="K30" s="281" t="s">
        <v>42</v>
      </c>
      <c r="L30" s="281">
        <v>2</v>
      </c>
      <c r="M30" s="106">
        <v>2000</v>
      </c>
      <c r="N30" s="173">
        <v>2043.33</v>
      </c>
      <c r="O30" s="119">
        <f t="shared" si="0"/>
        <v>43.32999999999993</v>
      </c>
      <c r="P30" s="68">
        <f t="shared" si="1"/>
        <v>0.021205581085776613</v>
      </c>
      <c r="Q30" s="106">
        <v>4000</v>
      </c>
      <c r="R30" s="155">
        <f t="shared" si="2"/>
        <v>0.5</v>
      </c>
      <c r="S30" s="170">
        <v>1500</v>
      </c>
      <c r="T30" s="281">
        <v>11</v>
      </c>
      <c r="U30" s="164">
        <v>42467</v>
      </c>
    </row>
    <row r="31" spans="1:21" ht="33" customHeight="1">
      <c r="A31" s="152" t="s">
        <v>269</v>
      </c>
      <c r="B31" s="152" t="s">
        <v>270</v>
      </c>
      <c r="C31" s="284" t="s">
        <v>291</v>
      </c>
      <c r="D31" s="151" t="s">
        <v>271</v>
      </c>
      <c r="E31" s="281" t="s">
        <v>121</v>
      </c>
      <c r="F31" s="281" t="s">
        <v>56</v>
      </c>
      <c r="G31" s="281" t="s">
        <v>57</v>
      </c>
      <c r="H31" s="105" t="s">
        <v>272</v>
      </c>
      <c r="I31" s="281">
        <v>32351</v>
      </c>
      <c r="J31" s="281" t="s">
        <v>125</v>
      </c>
      <c r="K31" s="281" t="s">
        <v>42</v>
      </c>
      <c r="L31" s="281">
        <v>1</v>
      </c>
      <c r="M31" s="106">
        <v>8640</v>
      </c>
      <c r="N31" s="173">
        <v>14196</v>
      </c>
      <c r="O31" s="119">
        <f t="shared" si="0"/>
        <v>5556</v>
      </c>
      <c r="P31" s="68">
        <f t="shared" si="1"/>
        <v>0.39137785291631444</v>
      </c>
      <c r="Q31" s="106">
        <v>22644</v>
      </c>
      <c r="R31" s="155">
        <f t="shared" si="2"/>
        <v>0.6184419713831478</v>
      </c>
      <c r="S31" s="170">
        <v>12000</v>
      </c>
      <c r="T31" s="281">
        <v>3</v>
      </c>
      <c r="U31" s="164">
        <v>42467</v>
      </c>
    </row>
    <row r="32" spans="1:21" ht="33" customHeight="1">
      <c r="A32" s="152" t="s">
        <v>284</v>
      </c>
      <c r="B32" s="152" t="s">
        <v>285</v>
      </c>
      <c r="C32" s="284" t="s">
        <v>292</v>
      </c>
      <c r="D32" s="151" t="s">
        <v>286</v>
      </c>
      <c r="E32" s="281" t="s">
        <v>55</v>
      </c>
      <c r="F32" s="281" t="s">
        <v>56</v>
      </c>
      <c r="G32" s="281" t="s">
        <v>57</v>
      </c>
      <c r="H32" s="105" t="s">
        <v>44</v>
      </c>
      <c r="I32" s="281">
        <v>32352</v>
      </c>
      <c r="J32" s="281" t="s">
        <v>125</v>
      </c>
      <c r="K32" s="281" t="s">
        <v>42</v>
      </c>
      <c r="L32" s="281">
        <v>1</v>
      </c>
      <c r="M32" s="106" t="s">
        <v>24</v>
      </c>
      <c r="N32" s="173">
        <v>6861.48</v>
      </c>
      <c r="O32" s="67" t="s">
        <v>24</v>
      </c>
      <c r="P32" s="67" t="s">
        <v>24</v>
      </c>
      <c r="Q32" s="67" t="s">
        <v>24</v>
      </c>
      <c r="R32" s="67" t="s">
        <v>24</v>
      </c>
      <c r="S32" s="67" t="s">
        <v>24</v>
      </c>
      <c r="T32" s="281">
        <v>3</v>
      </c>
      <c r="U32" s="164" t="s">
        <v>24</v>
      </c>
    </row>
    <row r="33" spans="1:21" ht="33" customHeight="1">
      <c r="A33" s="295" t="s">
        <v>287</v>
      </c>
      <c r="B33" s="295" t="s">
        <v>288</v>
      </c>
      <c r="C33" s="299" t="s">
        <v>289</v>
      </c>
      <c r="D33" s="296" t="s">
        <v>290</v>
      </c>
      <c r="E33" s="294" t="s">
        <v>55</v>
      </c>
      <c r="F33" s="281" t="s">
        <v>56</v>
      </c>
      <c r="G33" s="281" t="s">
        <v>57</v>
      </c>
      <c r="H33" s="240" t="s">
        <v>147</v>
      </c>
      <c r="I33" s="294">
        <v>32348</v>
      </c>
      <c r="J33" s="294" t="s">
        <v>125</v>
      </c>
      <c r="K33" s="294" t="s">
        <v>42</v>
      </c>
      <c r="L33" s="294">
        <v>1</v>
      </c>
      <c r="M33" s="264">
        <v>4680</v>
      </c>
      <c r="N33" s="298">
        <v>11100</v>
      </c>
      <c r="O33" s="160">
        <f t="shared" si="0"/>
        <v>6420</v>
      </c>
      <c r="P33" s="265">
        <f t="shared" si="1"/>
        <v>0.5783783783783784</v>
      </c>
      <c r="Q33" s="106">
        <v>4000</v>
      </c>
      <c r="R33" s="155">
        <f t="shared" si="2"/>
        <v>-0.17</v>
      </c>
      <c r="S33" s="170">
        <v>9600</v>
      </c>
      <c r="T33" s="281">
        <v>6</v>
      </c>
      <c r="U33" s="164">
        <v>42474</v>
      </c>
    </row>
    <row r="34" spans="1:21" ht="33" customHeight="1">
      <c r="A34" s="307" t="s">
        <v>311</v>
      </c>
      <c r="B34" s="307" t="s">
        <v>312</v>
      </c>
      <c r="C34" s="299"/>
      <c r="D34" s="308" t="s">
        <v>313</v>
      </c>
      <c r="E34" s="306" t="s">
        <v>55</v>
      </c>
      <c r="F34" s="281" t="s">
        <v>56</v>
      </c>
      <c r="G34" s="281" t="s">
        <v>57</v>
      </c>
      <c r="H34" s="240" t="s">
        <v>314</v>
      </c>
      <c r="I34" s="300">
        <v>32325</v>
      </c>
      <c r="J34" s="306" t="s">
        <v>136</v>
      </c>
      <c r="K34" s="306" t="s">
        <v>42</v>
      </c>
      <c r="L34" s="306">
        <v>1</v>
      </c>
      <c r="M34" s="264">
        <v>2400</v>
      </c>
      <c r="N34" s="298">
        <v>2665.8</v>
      </c>
      <c r="O34" s="160">
        <f t="shared" si="0"/>
        <v>265.8000000000002</v>
      </c>
      <c r="P34" s="265">
        <f t="shared" si="1"/>
        <v>0.0997074049065947</v>
      </c>
      <c r="Q34" s="106">
        <v>3600</v>
      </c>
      <c r="R34" s="155">
        <f t="shared" si="2"/>
        <v>0.3333333333333333</v>
      </c>
      <c r="S34" s="170">
        <v>2451</v>
      </c>
      <c r="T34" s="281">
        <v>7</v>
      </c>
      <c r="U34" s="164">
        <v>42480</v>
      </c>
    </row>
    <row r="35" spans="1:21" ht="33" customHeight="1">
      <c r="A35" s="304" t="s">
        <v>307</v>
      </c>
      <c r="B35" s="304" t="s">
        <v>308</v>
      </c>
      <c r="C35" s="309"/>
      <c r="D35" s="305" t="s">
        <v>309</v>
      </c>
      <c r="E35" s="303" t="s">
        <v>55</v>
      </c>
      <c r="F35" s="281" t="s">
        <v>56</v>
      </c>
      <c r="G35" s="281" t="s">
        <v>57</v>
      </c>
      <c r="H35" s="240" t="s">
        <v>310</v>
      </c>
      <c r="I35" s="300">
        <v>32340</v>
      </c>
      <c r="J35" s="303" t="s">
        <v>195</v>
      </c>
      <c r="K35" s="303" t="s">
        <v>42</v>
      </c>
      <c r="L35" s="300">
        <v>1</v>
      </c>
      <c r="M35" s="264">
        <v>900</v>
      </c>
      <c r="N35" s="298">
        <v>1468.26</v>
      </c>
      <c r="O35" s="160">
        <f t="shared" si="0"/>
        <v>568.26</v>
      </c>
      <c r="P35" s="265">
        <f t="shared" si="1"/>
        <v>0.38702954517592253</v>
      </c>
      <c r="Q35" s="106">
        <v>1000</v>
      </c>
      <c r="R35" s="155">
        <f t="shared" si="2"/>
        <v>0.1</v>
      </c>
      <c r="S35" s="170">
        <v>974.9</v>
      </c>
      <c r="T35" s="281">
        <v>7</v>
      </c>
      <c r="U35" s="164">
        <v>42480</v>
      </c>
    </row>
    <row r="36" spans="1:21" ht="33" customHeight="1">
      <c r="A36" s="301" t="s">
        <v>303</v>
      </c>
      <c r="B36" s="301" t="s">
        <v>304</v>
      </c>
      <c r="C36" s="297"/>
      <c r="D36" s="302" t="s">
        <v>305</v>
      </c>
      <c r="E36" s="300" t="s">
        <v>55</v>
      </c>
      <c r="F36" s="281" t="s">
        <v>56</v>
      </c>
      <c r="G36" s="281" t="s">
        <v>57</v>
      </c>
      <c r="H36" s="240" t="s">
        <v>306</v>
      </c>
      <c r="I36" s="294">
        <v>32375</v>
      </c>
      <c r="J36" s="456" t="s">
        <v>41</v>
      </c>
      <c r="K36" s="300" t="s">
        <v>42</v>
      </c>
      <c r="L36" s="294">
        <v>2</v>
      </c>
      <c r="M36" s="264">
        <v>6600</v>
      </c>
      <c r="N36" s="298">
        <v>8991.32</v>
      </c>
      <c r="O36" s="160">
        <f t="shared" si="0"/>
        <v>2391.3199999999997</v>
      </c>
      <c r="P36" s="265">
        <f t="shared" si="1"/>
        <v>0.26595872463664955</v>
      </c>
      <c r="Q36" s="106">
        <v>9791.2</v>
      </c>
      <c r="R36" s="155">
        <f t="shared" si="2"/>
        <v>0.32592532069613533</v>
      </c>
      <c r="S36" s="170">
        <v>5355.01</v>
      </c>
      <c r="T36" s="281">
        <v>6</v>
      </c>
      <c r="U36" s="164">
        <v>42479</v>
      </c>
    </row>
    <row r="37" spans="1:21" ht="33" customHeight="1">
      <c r="A37" s="311" t="s">
        <v>325</v>
      </c>
      <c r="B37" s="311" t="s">
        <v>326</v>
      </c>
      <c r="C37" s="297"/>
      <c r="D37" s="312" t="s">
        <v>327</v>
      </c>
      <c r="E37" s="310" t="s">
        <v>55</v>
      </c>
      <c r="F37" s="310" t="s">
        <v>56</v>
      </c>
      <c r="G37" s="310" t="s">
        <v>57</v>
      </c>
      <c r="H37" s="240" t="s">
        <v>328</v>
      </c>
      <c r="I37" s="294">
        <v>32384</v>
      </c>
      <c r="J37" s="310" t="s">
        <v>125</v>
      </c>
      <c r="K37" s="310" t="s">
        <v>42</v>
      </c>
      <c r="L37" s="294">
        <v>1</v>
      </c>
      <c r="M37" s="264">
        <v>2735</v>
      </c>
      <c r="N37" s="298">
        <v>2965.93</v>
      </c>
      <c r="O37" s="160">
        <f t="shared" si="0"/>
        <v>230.92999999999984</v>
      </c>
      <c r="P37" s="265">
        <f t="shared" si="1"/>
        <v>0.07786090703421855</v>
      </c>
      <c r="Q37" s="106">
        <v>3000</v>
      </c>
      <c r="R37" s="155">
        <f t="shared" si="2"/>
        <v>0.08833333333333333</v>
      </c>
      <c r="S37" s="170">
        <v>2595</v>
      </c>
      <c r="T37" s="281">
        <v>5</v>
      </c>
      <c r="U37" s="164">
        <v>42486</v>
      </c>
    </row>
    <row r="38" spans="1:21" ht="33" customHeight="1">
      <c r="A38" s="316" t="s">
        <v>352</v>
      </c>
      <c r="B38" s="316" t="s">
        <v>353</v>
      </c>
      <c r="C38" s="297"/>
      <c r="D38" s="317" t="s">
        <v>354</v>
      </c>
      <c r="E38" s="315" t="s">
        <v>55</v>
      </c>
      <c r="F38" s="315" t="s">
        <v>56</v>
      </c>
      <c r="G38" s="315" t="s">
        <v>57</v>
      </c>
      <c r="H38" s="240" t="s">
        <v>355</v>
      </c>
      <c r="I38" s="294">
        <v>32368</v>
      </c>
      <c r="J38" s="315" t="s">
        <v>356</v>
      </c>
      <c r="K38" s="315" t="s">
        <v>42</v>
      </c>
      <c r="L38" s="294">
        <v>3</v>
      </c>
      <c r="M38" s="264">
        <v>2040</v>
      </c>
      <c r="N38" s="298">
        <v>3645</v>
      </c>
      <c r="O38" s="160">
        <f t="shared" si="0"/>
        <v>1605</v>
      </c>
      <c r="P38" s="265">
        <f t="shared" si="1"/>
        <v>0.4403292181069959</v>
      </c>
      <c r="Q38" s="106">
        <v>4200</v>
      </c>
      <c r="R38" s="155">
        <f t="shared" si="2"/>
        <v>0.5142857142857142</v>
      </c>
      <c r="S38" s="170">
        <v>2625</v>
      </c>
      <c r="T38" s="281">
        <v>10</v>
      </c>
      <c r="U38" s="164">
        <v>42494</v>
      </c>
    </row>
    <row r="39" spans="1:21" ht="33" customHeight="1">
      <c r="A39" s="323" t="s">
        <v>379</v>
      </c>
      <c r="B39" s="323" t="s">
        <v>381</v>
      </c>
      <c r="C39" s="299" t="s">
        <v>382</v>
      </c>
      <c r="D39" s="324" t="s">
        <v>384</v>
      </c>
      <c r="E39" s="322" t="s">
        <v>55</v>
      </c>
      <c r="F39" s="322" t="s">
        <v>56</v>
      </c>
      <c r="G39" s="322" t="s">
        <v>57</v>
      </c>
      <c r="H39" s="240" t="s">
        <v>186</v>
      </c>
      <c r="I39" s="319">
        <v>32460</v>
      </c>
      <c r="J39" s="322" t="s">
        <v>199</v>
      </c>
      <c r="K39" s="322" t="s">
        <v>42</v>
      </c>
      <c r="L39" s="319">
        <v>1</v>
      </c>
      <c r="M39" s="562" t="s">
        <v>24</v>
      </c>
      <c r="N39" s="298">
        <v>5021.28</v>
      </c>
      <c r="O39" s="566" t="s">
        <v>24</v>
      </c>
      <c r="P39" s="566" t="s">
        <v>24</v>
      </c>
      <c r="Q39" s="566" t="s">
        <v>24</v>
      </c>
      <c r="R39" s="566" t="s">
        <v>24</v>
      </c>
      <c r="S39" s="566" t="s">
        <v>24</v>
      </c>
      <c r="T39" s="281">
        <v>6</v>
      </c>
      <c r="U39" s="164" t="s">
        <v>24</v>
      </c>
    </row>
    <row r="40" spans="1:21" ht="33" customHeight="1">
      <c r="A40" s="320" t="s">
        <v>369</v>
      </c>
      <c r="B40" s="320" t="s">
        <v>370</v>
      </c>
      <c r="C40" s="299" t="s">
        <v>371</v>
      </c>
      <c r="D40" s="321" t="s">
        <v>372</v>
      </c>
      <c r="E40" s="319" t="s">
        <v>55</v>
      </c>
      <c r="F40" s="319" t="s">
        <v>56</v>
      </c>
      <c r="G40" s="319" t="s">
        <v>57</v>
      </c>
      <c r="H40" s="240" t="s">
        <v>373</v>
      </c>
      <c r="I40" s="319">
        <v>32352</v>
      </c>
      <c r="J40" s="319" t="s">
        <v>199</v>
      </c>
      <c r="K40" s="319" t="s">
        <v>43</v>
      </c>
      <c r="L40" s="319">
        <v>1</v>
      </c>
      <c r="M40" s="264">
        <v>5923.08</v>
      </c>
      <c r="N40" s="298">
        <v>6861.48</v>
      </c>
      <c r="O40" s="160">
        <f t="shared" si="0"/>
        <v>938.3999999999996</v>
      </c>
      <c r="P40" s="265">
        <f t="shared" si="1"/>
        <v>0.13676349708809174</v>
      </c>
      <c r="Q40" s="106">
        <v>8268</v>
      </c>
      <c r="R40" s="155">
        <f t="shared" si="2"/>
        <v>0.28361393323657474</v>
      </c>
      <c r="S40" s="170">
        <v>5923.08</v>
      </c>
      <c r="T40" s="281">
        <v>2</v>
      </c>
      <c r="U40" s="164">
        <v>42501</v>
      </c>
    </row>
    <row r="41" spans="1:21" ht="33" customHeight="1">
      <c r="A41" s="323" t="s">
        <v>380</v>
      </c>
      <c r="B41" s="323" t="s">
        <v>383</v>
      </c>
      <c r="C41" s="299" t="s">
        <v>382</v>
      </c>
      <c r="D41" s="324" t="s">
        <v>384</v>
      </c>
      <c r="E41" s="322" t="s">
        <v>55</v>
      </c>
      <c r="F41" s="322" t="s">
        <v>56</v>
      </c>
      <c r="G41" s="322" t="s">
        <v>57</v>
      </c>
      <c r="H41" s="240" t="s">
        <v>44</v>
      </c>
      <c r="I41" s="322">
        <v>32460</v>
      </c>
      <c r="J41" s="322" t="s">
        <v>199</v>
      </c>
      <c r="K41" s="322" t="s">
        <v>43</v>
      </c>
      <c r="L41" s="322">
        <v>1</v>
      </c>
      <c r="M41" s="562" t="s">
        <v>24</v>
      </c>
      <c r="N41" s="298">
        <v>5021.48</v>
      </c>
      <c r="O41" s="566" t="s">
        <v>24</v>
      </c>
      <c r="P41" s="566" t="s">
        <v>24</v>
      </c>
      <c r="Q41" s="566" t="s">
        <v>24</v>
      </c>
      <c r="R41" s="566" t="s">
        <v>24</v>
      </c>
      <c r="S41" s="566" t="s">
        <v>24</v>
      </c>
      <c r="T41" s="281">
        <v>8</v>
      </c>
      <c r="U41" s="164" t="s">
        <v>24</v>
      </c>
    </row>
    <row r="42" spans="1:21" ht="33" customHeight="1">
      <c r="A42" s="326" t="s">
        <v>392</v>
      </c>
      <c r="B42" s="326" t="s">
        <v>393</v>
      </c>
      <c r="C42" s="299" t="s">
        <v>394</v>
      </c>
      <c r="D42" s="327" t="s">
        <v>395</v>
      </c>
      <c r="E42" s="325" t="s">
        <v>55</v>
      </c>
      <c r="F42" s="325" t="s">
        <v>56</v>
      </c>
      <c r="G42" s="325" t="s">
        <v>57</v>
      </c>
      <c r="H42" s="240" t="s">
        <v>731</v>
      </c>
      <c r="I42" s="322">
        <v>32544</v>
      </c>
      <c r="J42" s="325" t="s">
        <v>199</v>
      </c>
      <c r="K42" s="325" t="s">
        <v>42</v>
      </c>
      <c r="L42" s="322">
        <v>1</v>
      </c>
      <c r="M42" s="562" t="s">
        <v>24</v>
      </c>
      <c r="N42" s="298">
        <v>11010.24</v>
      </c>
      <c r="O42" s="566" t="s">
        <v>24</v>
      </c>
      <c r="P42" s="566" t="s">
        <v>24</v>
      </c>
      <c r="Q42" s="566" t="s">
        <v>24</v>
      </c>
      <c r="R42" s="566" t="s">
        <v>24</v>
      </c>
      <c r="S42" s="566" t="s">
        <v>24</v>
      </c>
      <c r="T42" s="281">
        <v>3</v>
      </c>
      <c r="U42" s="164" t="s">
        <v>24</v>
      </c>
    </row>
    <row r="43" spans="1:21" ht="33" customHeight="1">
      <c r="A43" s="326" t="s">
        <v>390</v>
      </c>
      <c r="B43" s="326" t="s">
        <v>370</v>
      </c>
      <c r="C43" s="545" t="s">
        <v>690</v>
      </c>
      <c r="D43" s="327" t="s">
        <v>391</v>
      </c>
      <c r="E43" s="325" t="s">
        <v>55</v>
      </c>
      <c r="F43" s="325" t="s">
        <v>56</v>
      </c>
      <c r="G43" s="325" t="s">
        <v>57</v>
      </c>
      <c r="H43" s="240" t="s">
        <v>147</v>
      </c>
      <c r="I43" s="322">
        <v>32502</v>
      </c>
      <c r="J43" s="325" t="s">
        <v>199</v>
      </c>
      <c r="K43" s="325" t="s">
        <v>42</v>
      </c>
      <c r="L43" s="322">
        <v>1</v>
      </c>
      <c r="M43" s="264">
        <v>12840</v>
      </c>
      <c r="N43" s="298">
        <v>12982.8</v>
      </c>
      <c r="O43" s="160">
        <f>N43-M43</f>
        <v>142.79999999999927</v>
      </c>
      <c r="P43" s="265">
        <f>O43/N43</f>
        <v>0.010999168130141363</v>
      </c>
      <c r="Q43" s="106">
        <v>24000</v>
      </c>
      <c r="R43" s="155">
        <f>(Q43-M43)/Q43*100%</f>
        <v>0.465</v>
      </c>
      <c r="S43" s="170">
        <v>5940</v>
      </c>
      <c r="T43" s="281">
        <v>5</v>
      </c>
      <c r="U43" s="164">
        <v>42506</v>
      </c>
    </row>
    <row r="44" spans="1:21" ht="33" customHeight="1">
      <c r="A44" s="336" t="s">
        <v>413</v>
      </c>
      <c r="B44" s="336" t="s">
        <v>406</v>
      </c>
      <c r="C44" s="299" t="s">
        <v>414</v>
      </c>
      <c r="D44" s="337" t="s">
        <v>415</v>
      </c>
      <c r="E44" s="335" t="s">
        <v>55</v>
      </c>
      <c r="F44" s="335" t="s">
        <v>56</v>
      </c>
      <c r="G44" s="335" t="s">
        <v>57</v>
      </c>
      <c r="H44" s="240" t="s">
        <v>44</v>
      </c>
      <c r="I44" s="335">
        <v>32536</v>
      </c>
      <c r="J44" s="335" t="s">
        <v>199</v>
      </c>
      <c r="K44" s="335" t="s">
        <v>42</v>
      </c>
      <c r="L44" s="335">
        <v>1</v>
      </c>
      <c r="M44" s="562" t="s">
        <v>24</v>
      </c>
      <c r="N44" s="298">
        <v>6108.48</v>
      </c>
      <c r="O44" s="566" t="s">
        <v>24</v>
      </c>
      <c r="P44" s="566" t="s">
        <v>24</v>
      </c>
      <c r="Q44" s="566" t="s">
        <v>24</v>
      </c>
      <c r="R44" s="566" t="s">
        <v>24</v>
      </c>
      <c r="S44" s="566" t="s">
        <v>24</v>
      </c>
      <c r="T44" s="281">
        <v>9</v>
      </c>
      <c r="U44" s="164" t="s">
        <v>24</v>
      </c>
    </row>
    <row r="45" spans="1:21" ht="33" customHeight="1">
      <c r="A45" s="330" t="s">
        <v>396</v>
      </c>
      <c r="B45" s="330" t="s">
        <v>397</v>
      </c>
      <c r="C45" s="328" t="s">
        <v>394</v>
      </c>
      <c r="D45" s="331" t="s">
        <v>398</v>
      </c>
      <c r="E45" s="329" t="s">
        <v>55</v>
      </c>
      <c r="F45" s="329" t="s">
        <v>56</v>
      </c>
      <c r="G45" s="329" t="s">
        <v>57</v>
      </c>
      <c r="H45" s="240" t="s">
        <v>186</v>
      </c>
      <c r="I45" s="329">
        <v>32544</v>
      </c>
      <c r="J45" s="329" t="s">
        <v>199</v>
      </c>
      <c r="K45" s="329" t="s">
        <v>42</v>
      </c>
      <c r="L45" s="329">
        <v>1</v>
      </c>
      <c r="M45" s="562" t="s">
        <v>24</v>
      </c>
      <c r="N45" s="298">
        <v>11010.24</v>
      </c>
      <c r="O45" s="566" t="s">
        <v>24</v>
      </c>
      <c r="P45" s="566" t="s">
        <v>24</v>
      </c>
      <c r="Q45" s="566" t="s">
        <v>24</v>
      </c>
      <c r="R45" s="566" t="s">
        <v>24</v>
      </c>
      <c r="S45" s="566" t="s">
        <v>24</v>
      </c>
      <c r="T45" s="281">
        <v>6</v>
      </c>
      <c r="U45" s="164" t="s">
        <v>24</v>
      </c>
    </row>
    <row r="46" spans="1:21" ht="33" customHeight="1">
      <c r="A46" s="333" t="s">
        <v>405</v>
      </c>
      <c r="B46" s="333" t="s">
        <v>406</v>
      </c>
      <c r="C46" s="328" t="s">
        <v>394</v>
      </c>
      <c r="D46" s="334" t="s">
        <v>398</v>
      </c>
      <c r="E46" s="332" t="s">
        <v>55</v>
      </c>
      <c r="F46" s="332" t="s">
        <v>56</v>
      </c>
      <c r="G46" s="332" t="s">
        <v>57</v>
      </c>
      <c r="H46" s="240" t="s">
        <v>186</v>
      </c>
      <c r="I46" s="332">
        <v>32544</v>
      </c>
      <c r="J46" s="332" t="s">
        <v>199</v>
      </c>
      <c r="K46" s="332" t="s">
        <v>42</v>
      </c>
      <c r="L46" s="332">
        <v>1</v>
      </c>
      <c r="M46" s="562" t="s">
        <v>24</v>
      </c>
      <c r="N46" s="298">
        <v>11010.24</v>
      </c>
      <c r="O46" s="566" t="s">
        <v>24</v>
      </c>
      <c r="P46" s="566" t="s">
        <v>24</v>
      </c>
      <c r="Q46" s="566" t="s">
        <v>24</v>
      </c>
      <c r="R46" s="566" t="s">
        <v>24</v>
      </c>
      <c r="S46" s="566" t="s">
        <v>24</v>
      </c>
      <c r="T46" s="281">
        <v>9</v>
      </c>
      <c r="U46" s="164" t="s">
        <v>24</v>
      </c>
    </row>
    <row r="47" spans="1:21" ht="33" customHeight="1">
      <c r="A47" s="1113" t="s">
        <v>423</v>
      </c>
      <c r="B47" s="1113" t="s">
        <v>424</v>
      </c>
      <c r="C47" s="1160"/>
      <c r="D47" s="1116" t="s">
        <v>732</v>
      </c>
      <c r="E47" s="1092" t="s">
        <v>55</v>
      </c>
      <c r="F47" s="1092" t="s">
        <v>56</v>
      </c>
      <c r="G47" s="1092" t="s">
        <v>57</v>
      </c>
      <c r="H47" s="240" t="s">
        <v>44</v>
      </c>
      <c r="I47" s="1092">
        <v>32435</v>
      </c>
      <c r="J47" s="1092" t="s">
        <v>422</v>
      </c>
      <c r="K47" s="1092" t="s">
        <v>42</v>
      </c>
      <c r="L47" s="338" t="s">
        <v>421</v>
      </c>
      <c r="M47" s="562" t="s">
        <v>24</v>
      </c>
      <c r="N47" s="298">
        <v>2302.13</v>
      </c>
      <c r="O47" s="566" t="s">
        <v>24</v>
      </c>
      <c r="P47" s="566" t="s">
        <v>24</v>
      </c>
      <c r="Q47" s="566" t="s">
        <v>24</v>
      </c>
      <c r="R47" s="566" t="s">
        <v>24</v>
      </c>
      <c r="S47" s="566" t="s">
        <v>24</v>
      </c>
      <c r="T47" s="1092">
        <v>3</v>
      </c>
      <c r="U47" s="164" t="s">
        <v>24</v>
      </c>
    </row>
    <row r="48" spans="1:21" ht="33" customHeight="1">
      <c r="A48" s="1115"/>
      <c r="B48" s="1115"/>
      <c r="C48" s="1161"/>
      <c r="D48" s="1118"/>
      <c r="E48" s="1109"/>
      <c r="F48" s="1109"/>
      <c r="G48" s="1109"/>
      <c r="H48" s="240" t="s">
        <v>419</v>
      </c>
      <c r="I48" s="1109"/>
      <c r="J48" s="1109"/>
      <c r="K48" s="1109"/>
      <c r="L48" s="338" t="s">
        <v>420</v>
      </c>
      <c r="M48" s="562" t="s">
        <v>24</v>
      </c>
      <c r="N48" s="298">
        <v>5629.26</v>
      </c>
      <c r="O48" s="566" t="s">
        <v>24</v>
      </c>
      <c r="P48" s="566" t="s">
        <v>24</v>
      </c>
      <c r="Q48" s="67" t="s">
        <v>24</v>
      </c>
      <c r="R48" s="566" t="s">
        <v>24</v>
      </c>
      <c r="S48" s="566" t="s">
        <v>24</v>
      </c>
      <c r="T48" s="1109"/>
      <c r="U48" s="164" t="s">
        <v>24</v>
      </c>
    </row>
    <row r="49" spans="1:21" ht="33" customHeight="1">
      <c r="A49" s="1113" t="s">
        <v>425</v>
      </c>
      <c r="B49" s="1113" t="s">
        <v>426</v>
      </c>
      <c r="C49" s="1158"/>
      <c r="D49" s="1116" t="s">
        <v>427</v>
      </c>
      <c r="E49" s="1092" t="s">
        <v>55</v>
      </c>
      <c r="F49" s="1092" t="s">
        <v>56</v>
      </c>
      <c r="G49" s="1092" t="s">
        <v>57</v>
      </c>
      <c r="H49" s="1098" t="s">
        <v>428</v>
      </c>
      <c r="I49" s="1092">
        <v>32487</v>
      </c>
      <c r="J49" s="1092" t="s">
        <v>429</v>
      </c>
      <c r="K49" s="1092" t="s">
        <v>42</v>
      </c>
      <c r="L49" s="341" t="s">
        <v>430</v>
      </c>
      <c r="M49" s="264">
        <v>2200</v>
      </c>
      <c r="N49" s="298">
        <v>2293.8</v>
      </c>
      <c r="O49" s="160">
        <f>N49-M49</f>
        <v>93.80000000000018</v>
      </c>
      <c r="P49" s="265">
        <f>O49/N49</f>
        <v>0.040892841572935816</v>
      </c>
      <c r="Q49" s="345">
        <v>2800</v>
      </c>
      <c r="R49" s="155">
        <f>(Q49-M49)/Q49*100%</f>
        <v>0.21428571428571427</v>
      </c>
      <c r="S49" s="106">
        <v>1365</v>
      </c>
      <c r="T49" s="1092">
        <v>9</v>
      </c>
      <c r="U49" s="1156">
        <v>42514</v>
      </c>
    </row>
    <row r="50" spans="1:21" ht="33" customHeight="1">
      <c r="A50" s="1115"/>
      <c r="B50" s="1115"/>
      <c r="C50" s="1159"/>
      <c r="D50" s="1118"/>
      <c r="E50" s="1109"/>
      <c r="F50" s="1109"/>
      <c r="G50" s="1109"/>
      <c r="H50" s="1137"/>
      <c r="I50" s="1109"/>
      <c r="J50" s="1109"/>
      <c r="K50" s="1109"/>
      <c r="L50" s="341" t="s">
        <v>431</v>
      </c>
      <c r="M50" s="264">
        <v>3200</v>
      </c>
      <c r="N50" s="298">
        <v>3670.4</v>
      </c>
      <c r="O50" s="160">
        <f>N50-M50</f>
        <v>470.4000000000001</v>
      </c>
      <c r="P50" s="265">
        <f>O50/N50</f>
        <v>0.12816041848299914</v>
      </c>
      <c r="Q50" s="106">
        <v>5600</v>
      </c>
      <c r="R50" s="155">
        <f>(Q50-M50)/Q50*100%</f>
        <v>0.42857142857142855</v>
      </c>
      <c r="S50" s="298">
        <v>2163.2</v>
      </c>
      <c r="T50" s="1109"/>
      <c r="U50" s="1157"/>
    </row>
    <row r="51" spans="1:21" ht="33" customHeight="1">
      <c r="A51" s="339" t="s">
        <v>407</v>
      </c>
      <c r="B51" s="339" t="s">
        <v>408</v>
      </c>
      <c r="C51" s="328" t="s">
        <v>394</v>
      </c>
      <c r="D51" s="340" t="s">
        <v>398</v>
      </c>
      <c r="E51" s="338" t="s">
        <v>55</v>
      </c>
      <c r="F51" s="338" t="s">
        <v>56</v>
      </c>
      <c r="G51" s="338" t="s">
        <v>57</v>
      </c>
      <c r="H51" s="240" t="s">
        <v>186</v>
      </c>
      <c r="I51" s="338">
        <v>32544</v>
      </c>
      <c r="J51" s="338" t="s">
        <v>199</v>
      </c>
      <c r="K51" s="338" t="s">
        <v>42</v>
      </c>
      <c r="L51" s="338">
        <v>1</v>
      </c>
      <c r="M51" s="562" t="s">
        <v>24</v>
      </c>
      <c r="N51" s="298">
        <v>11010.24</v>
      </c>
      <c r="O51" s="566" t="s">
        <v>24</v>
      </c>
      <c r="P51" s="566" t="s">
        <v>24</v>
      </c>
      <c r="Q51" s="566" t="s">
        <v>24</v>
      </c>
      <c r="R51" s="566" t="s">
        <v>24</v>
      </c>
      <c r="S51" s="566" t="s">
        <v>24</v>
      </c>
      <c r="T51" s="281">
        <v>11</v>
      </c>
      <c r="U51" s="164" t="s">
        <v>24</v>
      </c>
    </row>
    <row r="52" spans="1:21" ht="33" customHeight="1">
      <c r="A52" s="1113" t="s">
        <v>416</v>
      </c>
      <c r="B52" s="1113" t="s">
        <v>408</v>
      </c>
      <c r="C52" s="1160"/>
      <c r="D52" s="1116" t="s">
        <v>417</v>
      </c>
      <c r="E52" s="1092" t="s">
        <v>55</v>
      </c>
      <c r="F52" s="1092" t="s">
        <v>56</v>
      </c>
      <c r="G52" s="1092" t="s">
        <v>57</v>
      </c>
      <c r="H52" s="240" t="s">
        <v>418</v>
      </c>
      <c r="I52" s="1092">
        <v>32435</v>
      </c>
      <c r="J52" s="1092" t="s">
        <v>422</v>
      </c>
      <c r="K52" s="1092" t="s">
        <v>42</v>
      </c>
      <c r="L52" s="338" t="s">
        <v>421</v>
      </c>
      <c r="M52" s="264">
        <v>1658.4</v>
      </c>
      <c r="N52" s="298">
        <v>2302.13</v>
      </c>
      <c r="O52" s="160">
        <f>N52-M52</f>
        <v>643.73</v>
      </c>
      <c r="P52" s="265">
        <f>O52/N52</f>
        <v>0.2796236528779869</v>
      </c>
      <c r="Q52" s="106">
        <v>4415</v>
      </c>
      <c r="R52" s="155">
        <f>(Q52-M52)/Q52*100%</f>
        <v>0.6243714609286523</v>
      </c>
      <c r="S52" s="298">
        <v>1327.91</v>
      </c>
      <c r="T52" s="1092">
        <v>5</v>
      </c>
      <c r="U52" s="164">
        <v>42514</v>
      </c>
    </row>
    <row r="53" spans="1:21" ht="33" customHeight="1">
      <c r="A53" s="1115"/>
      <c r="B53" s="1115"/>
      <c r="C53" s="1161"/>
      <c r="D53" s="1118"/>
      <c r="E53" s="1109"/>
      <c r="F53" s="1109"/>
      <c r="G53" s="1109"/>
      <c r="H53" s="240" t="s">
        <v>419</v>
      </c>
      <c r="I53" s="1109"/>
      <c r="J53" s="1109"/>
      <c r="K53" s="1109"/>
      <c r="L53" s="338" t="s">
        <v>420</v>
      </c>
      <c r="M53" s="562" t="s">
        <v>24</v>
      </c>
      <c r="N53" s="298">
        <v>5629.26</v>
      </c>
      <c r="O53" s="566" t="s">
        <v>24</v>
      </c>
      <c r="P53" s="566" t="s">
        <v>24</v>
      </c>
      <c r="Q53" s="566" t="s">
        <v>24</v>
      </c>
      <c r="R53" s="566" t="s">
        <v>24</v>
      </c>
      <c r="S53" s="566" t="s">
        <v>24</v>
      </c>
      <c r="T53" s="1109"/>
      <c r="U53" s="164" t="s">
        <v>24</v>
      </c>
    </row>
    <row r="54" spans="1:21" ht="33" customHeight="1">
      <c r="A54" s="343" t="s">
        <v>432</v>
      </c>
      <c r="B54" s="343" t="s">
        <v>433</v>
      </c>
      <c r="C54" s="328" t="s">
        <v>434</v>
      </c>
      <c r="D54" s="344" t="s">
        <v>435</v>
      </c>
      <c r="E54" s="342" t="s">
        <v>55</v>
      </c>
      <c r="F54" s="342" t="s">
        <v>56</v>
      </c>
      <c r="G54" s="342" t="s">
        <v>57</v>
      </c>
      <c r="H54" s="240" t="s">
        <v>44</v>
      </c>
      <c r="I54" s="338">
        <v>32538</v>
      </c>
      <c r="J54" s="342" t="s">
        <v>436</v>
      </c>
      <c r="K54" s="342" t="s">
        <v>42</v>
      </c>
      <c r="L54" s="338">
        <v>1</v>
      </c>
      <c r="M54" s="562" t="s">
        <v>24</v>
      </c>
      <c r="N54" s="298">
        <v>5348.76</v>
      </c>
      <c r="O54" s="566" t="s">
        <v>24</v>
      </c>
      <c r="P54" s="566" t="s">
        <v>24</v>
      </c>
      <c r="Q54" s="566" t="s">
        <v>24</v>
      </c>
      <c r="R54" s="566" t="s">
        <v>24</v>
      </c>
      <c r="S54" s="566" t="s">
        <v>24</v>
      </c>
      <c r="T54" s="281">
        <v>9</v>
      </c>
      <c r="U54" s="164" t="s">
        <v>24</v>
      </c>
    </row>
    <row r="55" spans="1:21" ht="33" customHeight="1">
      <c r="A55" s="351" t="s">
        <v>440</v>
      </c>
      <c r="B55" s="351" t="s">
        <v>433</v>
      </c>
      <c r="C55" s="328" t="s">
        <v>414</v>
      </c>
      <c r="D55" s="352" t="s">
        <v>415</v>
      </c>
      <c r="E55" s="350" t="s">
        <v>55</v>
      </c>
      <c r="F55" s="350" t="s">
        <v>56</v>
      </c>
      <c r="G55" s="350" t="s">
        <v>57</v>
      </c>
      <c r="H55" s="240" t="s">
        <v>442</v>
      </c>
      <c r="I55" s="346">
        <v>32536</v>
      </c>
      <c r="J55" s="350" t="s">
        <v>199</v>
      </c>
      <c r="K55" s="350" t="s">
        <v>43</v>
      </c>
      <c r="L55" s="346">
        <v>1</v>
      </c>
      <c r="M55" s="264">
        <v>6660</v>
      </c>
      <c r="N55" s="298">
        <v>6108.48</v>
      </c>
      <c r="O55" s="160">
        <f>N55-M55</f>
        <v>-551.5200000000004</v>
      </c>
      <c r="P55" s="265">
        <f>O55/N55</f>
        <v>-0.09028760018859036</v>
      </c>
      <c r="Q55" s="106">
        <v>6660</v>
      </c>
      <c r="R55" s="155">
        <f>(Q55-M55)/Q55*100%</f>
        <v>0</v>
      </c>
      <c r="S55" s="188">
        <v>5845.44</v>
      </c>
      <c r="T55" s="28">
        <v>20</v>
      </c>
      <c r="U55" s="164">
        <v>42520</v>
      </c>
    </row>
    <row r="56" spans="1:21" ht="33" customHeight="1">
      <c r="A56" s="347" t="s">
        <v>437</v>
      </c>
      <c r="B56" s="347" t="s">
        <v>433</v>
      </c>
      <c r="C56" s="349"/>
      <c r="D56" s="348" t="s">
        <v>438</v>
      </c>
      <c r="E56" s="346" t="s">
        <v>55</v>
      </c>
      <c r="F56" s="346" t="s">
        <v>56</v>
      </c>
      <c r="G56" s="346" t="s">
        <v>57</v>
      </c>
      <c r="H56" s="240" t="s">
        <v>44</v>
      </c>
      <c r="I56" s="346">
        <v>32567</v>
      </c>
      <c r="J56" s="456" t="s">
        <v>439</v>
      </c>
      <c r="K56" s="346" t="s">
        <v>42</v>
      </c>
      <c r="L56" s="346">
        <v>1</v>
      </c>
      <c r="M56" s="562" t="s">
        <v>24</v>
      </c>
      <c r="N56" s="298">
        <v>14867.86</v>
      </c>
      <c r="O56" s="562" t="s">
        <v>24</v>
      </c>
      <c r="P56" s="562" t="s">
        <v>24</v>
      </c>
      <c r="Q56" s="562" t="s">
        <v>24</v>
      </c>
      <c r="R56" s="562" t="s">
        <v>24</v>
      </c>
      <c r="S56" s="562" t="s">
        <v>24</v>
      </c>
      <c r="T56" s="562" t="s">
        <v>24</v>
      </c>
      <c r="U56" s="562" t="s">
        <v>24</v>
      </c>
    </row>
    <row r="57" spans="1:21" ht="33" customHeight="1">
      <c r="A57" s="351" t="s">
        <v>443</v>
      </c>
      <c r="B57" s="351" t="s">
        <v>441</v>
      </c>
      <c r="C57" s="328" t="s">
        <v>434</v>
      </c>
      <c r="D57" s="352" t="s">
        <v>435</v>
      </c>
      <c r="E57" s="350" t="s">
        <v>55</v>
      </c>
      <c r="F57" s="350" t="s">
        <v>56</v>
      </c>
      <c r="G57" s="350" t="s">
        <v>57</v>
      </c>
      <c r="H57" s="240" t="s">
        <v>442</v>
      </c>
      <c r="I57" s="350">
        <v>32538</v>
      </c>
      <c r="J57" s="350" t="s">
        <v>436</v>
      </c>
      <c r="K57" s="350" t="s">
        <v>43</v>
      </c>
      <c r="L57" s="350">
        <v>1</v>
      </c>
      <c r="M57" s="264">
        <v>4800</v>
      </c>
      <c r="N57" s="298">
        <v>5348.76</v>
      </c>
      <c r="O57" s="160">
        <f>N57-M57</f>
        <v>548.7600000000002</v>
      </c>
      <c r="P57" s="265">
        <f>O57/N57</f>
        <v>0.10259574181679496</v>
      </c>
      <c r="Q57" s="106">
        <v>4800</v>
      </c>
      <c r="R57" s="155">
        <f>(Q57-M57)/Q57*100%</f>
        <v>0</v>
      </c>
      <c r="S57" s="298">
        <v>4140</v>
      </c>
      <c r="T57" s="28">
        <v>14</v>
      </c>
      <c r="U57" s="164">
        <v>42520</v>
      </c>
    </row>
    <row r="58" spans="1:21" ht="33" customHeight="1">
      <c r="A58" s="361" t="s">
        <v>448</v>
      </c>
      <c r="B58" s="361" t="s">
        <v>449</v>
      </c>
      <c r="C58" s="363"/>
      <c r="D58" s="362" t="s">
        <v>450</v>
      </c>
      <c r="E58" s="360" t="s">
        <v>55</v>
      </c>
      <c r="F58" s="360" t="s">
        <v>56</v>
      </c>
      <c r="G58" s="360" t="s">
        <v>57</v>
      </c>
      <c r="H58" s="240" t="s">
        <v>44</v>
      </c>
      <c r="I58" s="346">
        <v>32565</v>
      </c>
      <c r="J58" s="456" t="s">
        <v>439</v>
      </c>
      <c r="K58" s="360" t="s">
        <v>42</v>
      </c>
      <c r="L58" s="346">
        <v>1</v>
      </c>
      <c r="M58" s="562" t="s">
        <v>24</v>
      </c>
      <c r="N58" s="298">
        <v>3537.33</v>
      </c>
      <c r="O58" s="566" t="s">
        <v>24</v>
      </c>
      <c r="P58" s="566" t="s">
        <v>24</v>
      </c>
      <c r="Q58" s="566" t="s">
        <v>24</v>
      </c>
      <c r="R58" s="566" t="s">
        <v>24</v>
      </c>
      <c r="S58" s="566" t="s">
        <v>24</v>
      </c>
      <c r="T58" s="281">
        <v>2</v>
      </c>
      <c r="U58" s="164" t="s">
        <v>24</v>
      </c>
    </row>
    <row r="59" spans="1:21" ht="33" customHeight="1">
      <c r="A59" s="367" t="s">
        <v>453</v>
      </c>
      <c r="B59" s="367" t="s">
        <v>433</v>
      </c>
      <c r="C59" s="369"/>
      <c r="D59" s="368" t="s">
        <v>438</v>
      </c>
      <c r="E59" s="366" t="s">
        <v>55</v>
      </c>
      <c r="F59" s="366" t="s">
        <v>56</v>
      </c>
      <c r="G59" s="366" t="s">
        <v>57</v>
      </c>
      <c r="H59" s="240" t="s">
        <v>454</v>
      </c>
      <c r="I59" s="366">
        <v>32567</v>
      </c>
      <c r="J59" s="366" t="s">
        <v>439</v>
      </c>
      <c r="K59" s="457" t="s">
        <v>43</v>
      </c>
      <c r="L59" s="366">
        <v>1</v>
      </c>
      <c r="M59" s="264">
        <v>8807.41</v>
      </c>
      <c r="N59" s="298">
        <v>14867.86</v>
      </c>
      <c r="O59" s="160">
        <f>N59-M59</f>
        <v>6060.450000000001</v>
      </c>
      <c r="P59" s="265">
        <f>O59/N59</f>
        <v>0.407620868100722</v>
      </c>
      <c r="Q59" s="106">
        <v>8896.41</v>
      </c>
      <c r="R59" s="155">
        <f>(Q59-M59)/Q59*100%</f>
        <v>0.010004035335601664</v>
      </c>
      <c r="S59" s="298">
        <v>9704.54</v>
      </c>
      <c r="T59" s="281">
        <v>6</v>
      </c>
      <c r="U59" s="164">
        <v>42522</v>
      </c>
    </row>
    <row r="60" spans="1:21" ht="33" customHeight="1">
      <c r="A60" s="361" t="s">
        <v>451</v>
      </c>
      <c r="B60" s="361" t="s">
        <v>452</v>
      </c>
      <c r="C60" s="363"/>
      <c r="D60" s="362" t="s">
        <v>450</v>
      </c>
      <c r="E60" s="360" t="s">
        <v>55</v>
      </c>
      <c r="F60" s="360" t="s">
        <v>56</v>
      </c>
      <c r="G60" s="360" t="s">
        <v>57</v>
      </c>
      <c r="H60" s="240" t="s">
        <v>44</v>
      </c>
      <c r="I60" s="360">
        <v>32565</v>
      </c>
      <c r="J60" s="360" t="s">
        <v>439</v>
      </c>
      <c r="K60" s="360" t="s">
        <v>43</v>
      </c>
      <c r="L60" s="360">
        <v>1</v>
      </c>
      <c r="M60" s="562" t="s">
        <v>24</v>
      </c>
      <c r="N60" s="298">
        <v>3537.33</v>
      </c>
      <c r="O60" s="566" t="s">
        <v>24</v>
      </c>
      <c r="P60" s="566" t="s">
        <v>24</v>
      </c>
      <c r="Q60" s="566" t="s">
        <v>24</v>
      </c>
      <c r="R60" s="566" t="s">
        <v>24</v>
      </c>
      <c r="S60" s="566" t="s">
        <v>24</v>
      </c>
      <c r="T60" s="281">
        <v>3</v>
      </c>
      <c r="U60" s="164" t="s">
        <v>24</v>
      </c>
    </row>
    <row r="61" spans="1:21" ht="33" customHeight="1">
      <c r="A61" s="425" t="s">
        <v>500</v>
      </c>
      <c r="B61" s="384" t="s">
        <v>476</v>
      </c>
      <c r="C61" s="385"/>
      <c r="D61" s="151" t="s">
        <v>477</v>
      </c>
      <c r="E61" s="281" t="s">
        <v>55</v>
      </c>
      <c r="F61" s="281" t="s">
        <v>56</v>
      </c>
      <c r="G61" s="281" t="s">
        <v>57</v>
      </c>
      <c r="H61" s="105" t="s">
        <v>478</v>
      </c>
      <c r="I61" s="281">
        <v>32616</v>
      </c>
      <c r="J61" s="281" t="s">
        <v>439</v>
      </c>
      <c r="K61" s="281" t="s">
        <v>42</v>
      </c>
      <c r="L61" s="383">
        <v>1</v>
      </c>
      <c r="M61" s="264">
        <v>4000</v>
      </c>
      <c r="N61" s="298">
        <v>4034.67</v>
      </c>
      <c r="O61" s="160">
        <f>N61-M61</f>
        <v>34.67000000000007</v>
      </c>
      <c r="P61" s="265">
        <f>O61/N61</f>
        <v>0.008593019999157321</v>
      </c>
      <c r="Q61" s="106">
        <v>8000</v>
      </c>
      <c r="R61" s="155">
        <f>(Q61-M61)/Q61*100%</f>
        <v>0.5</v>
      </c>
      <c r="S61" s="298">
        <v>2500</v>
      </c>
      <c r="T61" s="281">
        <v>3</v>
      </c>
      <c r="U61" s="164">
        <v>42530</v>
      </c>
    </row>
    <row r="62" spans="1:21" ht="33" customHeight="1">
      <c r="A62" s="433" t="s">
        <v>501</v>
      </c>
      <c r="B62" s="433" t="s">
        <v>502</v>
      </c>
      <c r="C62" s="299" t="s">
        <v>509</v>
      </c>
      <c r="D62" s="151" t="s">
        <v>503</v>
      </c>
      <c r="E62" s="281" t="s">
        <v>55</v>
      </c>
      <c r="F62" s="281" t="s">
        <v>56</v>
      </c>
      <c r="G62" s="281" t="s">
        <v>57</v>
      </c>
      <c r="H62" s="154" t="s">
        <v>504</v>
      </c>
      <c r="I62" s="281">
        <v>32664</v>
      </c>
      <c r="J62" s="281" t="s">
        <v>363</v>
      </c>
      <c r="K62" s="281" t="s">
        <v>42</v>
      </c>
      <c r="L62" s="431">
        <v>3</v>
      </c>
      <c r="M62" s="264">
        <v>1535</v>
      </c>
      <c r="N62" s="298">
        <v>1988.31</v>
      </c>
      <c r="O62" s="160">
        <f>N62-M62</f>
        <v>453.30999999999995</v>
      </c>
      <c r="P62" s="265">
        <f>O62/N62</f>
        <v>0.22798758744863726</v>
      </c>
      <c r="Q62" s="106">
        <v>2220</v>
      </c>
      <c r="R62" s="155">
        <f>(Q62-M62)/Q62*100%</f>
        <v>0.30855855855855857</v>
      </c>
      <c r="S62" s="298">
        <v>1664.87</v>
      </c>
      <c r="T62" s="432">
        <v>4</v>
      </c>
      <c r="U62" s="434">
        <v>42541</v>
      </c>
    </row>
    <row r="63" spans="1:21" ht="33" customHeight="1">
      <c r="A63" s="451" t="s">
        <v>529</v>
      </c>
      <c r="B63" s="451" t="s">
        <v>530</v>
      </c>
      <c r="C63" s="299" t="s">
        <v>531</v>
      </c>
      <c r="D63" s="452" t="s">
        <v>532</v>
      </c>
      <c r="E63" s="281" t="s">
        <v>55</v>
      </c>
      <c r="F63" s="281" t="s">
        <v>56</v>
      </c>
      <c r="G63" s="281" t="s">
        <v>57</v>
      </c>
      <c r="H63" s="450" t="s">
        <v>186</v>
      </c>
      <c r="I63" s="432">
        <v>32642</v>
      </c>
      <c r="J63" s="449" t="s">
        <v>514</v>
      </c>
      <c r="K63" s="449" t="s">
        <v>42</v>
      </c>
      <c r="L63" s="431">
        <v>1</v>
      </c>
      <c r="M63" s="562" t="s">
        <v>24</v>
      </c>
      <c r="N63" s="562" t="s">
        <v>24</v>
      </c>
      <c r="O63" s="562" t="s">
        <v>24</v>
      </c>
      <c r="P63" s="562" t="s">
        <v>24</v>
      </c>
      <c r="Q63" s="562" t="s">
        <v>24</v>
      </c>
      <c r="R63" s="562" t="s">
        <v>24</v>
      </c>
      <c r="S63" s="562" t="s">
        <v>24</v>
      </c>
      <c r="T63" s="432">
        <v>5</v>
      </c>
      <c r="U63" s="567" t="s">
        <v>24</v>
      </c>
    </row>
    <row r="64" spans="1:21" ht="33" customHeight="1">
      <c r="A64" s="439" t="s">
        <v>519</v>
      </c>
      <c r="B64" s="439" t="s">
        <v>520</v>
      </c>
      <c r="C64" s="299" t="s">
        <v>521</v>
      </c>
      <c r="D64" s="151" t="s">
        <v>522</v>
      </c>
      <c r="E64" s="281" t="s">
        <v>55</v>
      </c>
      <c r="F64" s="281" t="s">
        <v>56</v>
      </c>
      <c r="G64" s="281" t="s">
        <v>57</v>
      </c>
      <c r="H64" s="440" t="s">
        <v>186</v>
      </c>
      <c r="I64" s="432">
        <v>32655</v>
      </c>
      <c r="J64" s="438" t="s">
        <v>514</v>
      </c>
      <c r="K64" s="438" t="s">
        <v>42</v>
      </c>
      <c r="L64" s="431">
        <v>1</v>
      </c>
      <c r="M64" s="562" t="s">
        <v>24</v>
      </c>
      <c r="N64" s="562" t="s">
        <v>24</v>
      </c>
      <c r="O64" s="562" t="s">
        <v>24</v>
      </c>
      <c r="P64" s="562" t="s">
        <v>24</v>
      </c>
      <c r="Q64" s="562" t="s">
        <v>24</v>
      </c>
      <c r="R64" s="562" t="s">
        <v>24</v>
      </c>
      <c r="S64" s="562" t="s">
        <v>24</v>
      </c>
      <c r="T64" s="432">
        <v>4</v>
      </c>
      <c r="U64" s="567" t="s">
        <v>24</v>
      </c>
    </row>
    <row r="65" spans="1:21" ht="33" customHeight="1">
      <c r="A65" s="152" t="s">
        <v>510</v>
      </c>
      <c r="B65" s="152" t="s">
        <v>502</v>
      </c>
      <c r="C65" s="448"/>
      <c r="D65" s="151" t="s">
        <v>511</v>
      </c>
      <c r="E65" s="281" t="s">
        <v>512</v>
      </c>
      <c r="F65" s="281" t="s">
        <v>56</v>
      </c>
      <c r="G65" s="281" t="s">
        <v>57</v>
      </c>
      <c r="H65" s="154" t="s">
        <v>513</v>
      </c>
      <c r="I65" s="281">
        <v>30640</v>
      </c>
      <c r="J65" s="281" t="s">
        <v>514</v>
      </c>
      <c r="K65" s="281" t="s">
        <v>42</v>
      </c>
      <c r="L65" s="281">
        <v>1</v>
      </c>
      <c r="M65" s="106">
        <v>1247</v>
      </c>
      <c r="N65" s="173">
        <v>2620</v>
      </c>
      <c r="O65" s="119">
        <f>N65-M65</f>
        <v>1373</v>
      </c>
      <c r="P65" s="68">
        <f>O65/N65</f>
        <v>0.5240458015267175</v>
      </c>
      <c r="Q65" s="106">
        <v>2200</v>
      </c>
      <c r="R65" s="155">
        <f>(Q65-M65)/Q65*100%</f>
        <v>0.43318181818181817</v>
      </c>
      <c r="S65" s="173">
        <v>2100</v>
      </c>
      <c r="T65" s="281">
        <v>4</v>
      </c>
      <c r="U65" s="164">
        <v>42543</v>
      </c>
    </row>
    <row r="66" spans="1:21" s="107" customFormat="1" ht="33" customHeight="1">
      <c r="A66" s="28" t="s">
        <v>545</v>
      </c>
      <c r="B66" s="469">
        <v>42550</v>
      </c>
      <c r="C66" s="105" t="s">
        <v>574</v>
      </c>
      <c r="D66" s="105" t="s">
        <v>575</v>
      </c>
      <c r="E66" s="281" t="s">
        <v>512</v>
      </c>
      <c r="F66" s="281" t="s">
        <v>56</v>
      </c>
      <c r="G66" s="281" t="s">
        <v>57</v>
      </c>
      <c r="H66" s="105" t="s">
        <v>467</v>
      </c>
      <c r="I66" s="281">
        <v>32607</v>
      </c>
      <c r="J66" s="281" t="s">
        <v>576</v>
      </c>
      <c r="K66" s="281" t="s">
        <v>42</v>
      </c>
      <c r="L66" s="281">
        <v>1</v>
      </c>
      <c r="M66" s="106">
        <v>1290</v>
      </c>
      <c r="N66" s="106">
        <v>1424.1</v>
      </c>
      <c r="O66" s="119">
        <f>N66-M66</f>
        <v>134.0999999999999</v>
      </c>
      <c r="P66" s="68">
        <f>O66/N66</f>
        <v>0.09416473562249836</v>
      </c>
      <c r="Q66" s="470">
        <v>3000</v>
      </c>
      <c r="R66" s="155">
        <f>(Q66-M66)/Q66*100%</f>
        <v>0.57</v>
      </c>
      <c r="S66" s="173">
        <v>1244.7</v>
      </c>
      <c r="T66" s="281">
        <v>16</v>
      </c>
      <c r="U66" s="164">
        <v>42558</v>
      </c>
    </row>
    <row r="67" spans="1:21" ht="33" customHeight="1">
      <c r="A67" s="152" t="s">
        <v>525</v>
      </c>
      <c r="B67" s="152" t="s">
        <v>526</v>
      </c>
      <c r="C67" s="284" t="s">
        <v>537</v>
      </c>
      <c r="D67" s="151" t="s">
        <v>527</v>
      </c>
      <c r="E67" s="281" t="s">
        <v>55</v>
      </c>
      <c r="F67" s="281" t="s">
        <v>56</v>
      </c>
      <c r="G67" s="281" t="s">
        <v>57</v>
      </c>
      <c r="H67" s="154" t="s">
        <v>44</v>
      </c>
      <c r="I67" s="281">
        <v>32652</v>
      </c>
      <c r="J67" s="281" t="s">
        <v>528</v>
      </c>
      <c r="K67" s="281" t="s">
        <v>42</v>
      </c>
      <c r="L67" s="281">
        <v>1</v>
      </c>
      <c r="M67" s="106" t="s">
        <v>24</v>
      </c>
      <c r="N67" s="173">
        <v>7850</v>
      </c>
      <c r="O67" s="106" t="s">
        <v>24</v>
      </c>
      <c r="P67" s="106" t="s">
        <v>24</v>
      </c>
      <c r="Q67" s="106" t="s">
        <v>24</v>
      </c>
      <c r="R67" s="106" t="s">
        <v>24</v>
      </c>
      <c r="S67" s="106" t="s">
        <v>24</v>
      </c>
      <c r="T67" s="281">
        <v>3</v>
      </c>
      <c r="U67" s="164" t="s">
        <v>24</v>
      </c>
    </row>
    <row r="68" spans="1:21" ht="33" customHeight="1">
      <c r="A68" s="152" t="s">
        <v>523</v>
      </c>
      <c r="B68" s="152" t="s">
        <v>524</v>
      </c>
      <c r="C68" s="284" t="s">
        <v>521</v>
      </c>
      <c r="D68" s="151" t="s">
        <v>522</v>
      </c>
      <c r="E68" s="281" t="s">
        <v>55</v>
      </c>
      <c r="F68" s="281" t="s">
        <v>56</v>
      </c>
      <c r="G68" s="281" t="s">
        <v>57</v>
      </c>
      <c r="H68" s="154" t="s">
        <v>186</v>
      </c>
      <c r="I68" s="281">
        <v>32655</v>
      </c>
      <c r="J68" s="281" t="s">
        <v>514</v>
      </c>
      <c r="K68" s="281" t="s">
        <v>43</v>
      </c>
      <c r="L68" s="281">
        <v>1</v>
      </c>
      <c r="M68" s="106" t="s">
        <v>24</v>
      </c>
      <c r="N68" s="173">
        <v>6670.8</v>
      </c>
      <c r="O68" s="106" t="s">
        <v>24</v>
      </c>
      <c r="P68" s="106" t="s">
        <v>24</v>
      </c>
      <c r="Q68" s="106" t="s">
        <v>24</v>
      </c>
      <c r="R68" s="106" t="s">
        <v>24</v>
      </c>
      <c r="S68" s="106" t="s">
        <v>24</v>
      </c>
      <c r="T68" s="281">
        <v>8</v>
      </c>
      <c r="U68" s="164" t="s">
        <v>24</v>
      </c>
    </row>
    <row r="69" spans="1:21" ht="33" customHeight="1">
      <c r="A69" s="152" t="s">
        <v>538</v>
      </c>
      <c r="B69" s="152" t="s">
        <v>524</v>
      </c>
      <c r="C69" s="284" t="s">
        <v>539</v>
      </c>
      <c r="D69" s="151" t="s">
        <v>540</v>
      </c>
      <c r="E69" s="281" t="s">
        <v>55</v>
      </c>
      <c r="F69" s="281" t="s">
        <v>56</v>
      </c>
      <c r="G69" s="281" t="s">
        <v>57</v>
      </c>
      <c r="H69" s="154" t="s">
        <v>186</v>
      </c>
      <c r="I69" s="281">
        <v>32703</v>
      </c>
      <c r="J69" s="281" t="s">
        <v>541</v>
      </c>
      <c r="K69" s="281" t="s">
        <v>42</v>
      </c>
      <c r="L69" s="281">
        <v>1</v>
      </c>
      <c r="M69" s="106" t="s">
        <v>24</v>
      </c>
      <c r="N69" s="173">
        <v>3089.11</v>
      </c>
      <c r="O69" s="106" t="s">
        <v>24</v>
      </c>
      <c r="P69" s="106" t="s">
        <v>24</v>
      </c>
      <c r="Q69" s="106" t="s">
        <v>24</v>
      </c>
      <c r="R69" s="106" t="s">
        <v>24</v>
      </c>
      <c r="S69" s="106" t="s">
        <v>24</v>
      </c>
      <c r="T69" s="281">
        <v>4</v>
      </c>
      <c r="U69" s="164" t="s">
        <v>24</v>
      </c>
    </row>
    <row r="70" spans="1:21" ht="33" customHeight="1">
      <c r="A70" s="152" t="s">
        <v>542</v>
      </c>
      <c r="B70" s="152" t="s">
        <v>526</v>
      </c>
      <c r="C70" s="284" t="s">
        <v>537</v>
      </c>
      <c r="D70" s="151" t="s">
        <v>527</v>
      </c>
      <c r="E70" s="281" t="s">
        <v>55</v>
      </c>
      <c r="F70" s="281" t="s">
        <v>56</v>
      </c>
      <c r="G70" s="281" t="s">
        <v>57</v>
      </c>
      <c r="H70" s="154" t="s">
        <v>44</v>
      </c>
      <c r="I70" s="281">
        <v>32652</v>
      </c>
      <c r="J70" s="281" t="s">
        <v>528</v>
      </c>
      <c r="K70" s="281" t="s">
        <v>42</v>
      </c>
      <c r="L70" s="281">
        <v>1</v>
      </c>
      <c r="M70" s="106" t="s">
        <v>24</v>
      </c>
      <c r="N70" s="173">
        <v>7850</v>
      </c>
      <c r="O70" s="106" t="s">
        <v>24</v>
      </c>
      <c r="P70" s="106" t="s">
        <v>24</v>
      </c>
      <c r="Q70" s="106" t="s">
        <v>24</v>
      </c>
      <c r="R70" s="106" t="s">
        <v>24</v>
      </c>
      <c r="S70" s="106" t="s">
        <v>24</v>
      </c>
      <c r="T70" s="281">
        <v>2</v>
      </c>
      <c r="U70" s="164" t="s">
        <v>24</v>
      </c>
    </row>
    <row r="71" spans="1:21" ht="33" customHeight="1">
      <c r="A71" s="28" t="s">
        <v>543</v>
      </c>
      <c r="B71" s="152" t="s">
        <v>546</v>
      </c>
      <c r="C71" s="284" t="s">
        <v>547</v>
      </c>
      <c r="D71" s="151" t="s">
        <v>548</v>
      </c>
      <c r="E71" s="281" t="s">
        <v>55</v>
      </c>
      <c r="F71" s="281" t="s">
        <v>56</v>
      </c>
      <c r="G71" s="281" t="s">
        <v>57</v>
      </c>
      <c r="H71" s="154" t="s">
        <v>549</v>
      </c>
      <c r="I71" s="281">
        <v>32627</v>
      </c>
      <c r="J71" s="281" t="s">
        <v>136</v>
      </c>
      <c r="K71" s="281" t="s">
        <v>42</v>
      </c>
      <c r="L71" s="281">
        <v>1</v>
      </c>
      <c r="M71" s="106">
        <v>3075</v>
      </c>
      <c r="N71" s="173">
        <v>3550</v>
      </c>
      <c r="O71" s="119">
        <f>N71-M71</f>
        <v>475</v>
      </c>
      <c r="P71" s="68">
        <f>O71/N71</f>
        <v>0.13380281690140844</v>
      </c>
      <c r="Q71" s="106">
        <v>3150</v>
      </c>
      <c r="R71" s="155">
        <f>(Q71-M71)/Q71*100%</f>
        <v>0.023809523809523808</v>
      </c>
      <c r="S71" s="173">
        <v>3195</v>
      </c>
      <c r="T71" s="281">
        <v>7</v>
      </c>
      <c r="U71" s="164">
        <v>42551</v>
      </c>
    </row>
    <row r="72" spans="1:21" ht="33" customHeight="1">
      <c r="A72" s="152" t="s">
        <v>544</v>
      </c>
      <c r="B72" s="152" t="s">
        <v>524</v>
      </c>
      <c r="C72" s="284" t="s">
        <v>539</v>
      </c>
      <c r="D72" s="151" t="s">
        <v>540</v>
      </c>
      <c r="E72" s="281" t="s">
        <v>55</v>
      </c>
      <c r="F72" s="281" t="s">
        <v>56</v>
      </c>
      <c r="G72" s="281" t="s">
        <v>57</v>
      </c>
      <c r="H72" s="154" t="s">
        <v>186</v>
      </c>
      <c r="I72" s="281">
        <v>32703</v>
      </c>
      <c r="J72" s="281" t="s">
        <v>541</v>
      </c>
      <c r="K72" s="281" t="s">
        <v>43</v>
      </c>
      <c r="L72" s="281">
        <v>1</v>
      </c>
      <c r="M72" s="106" t="s">
        <v>24</v>
      </c>
      <c r="N72" s="173">
        <v>3089.11</v>
      </c>
      <c r="O72" s="67" t="s">
        <v>24</v>
      </c>
      <c r="P72" s="67" t="s">
        <v>24</v>
      </c>
      <c r="Q72" s="67" t="s">
        <v>24</v>
      </c>
      <c r="R72" s="67" t="s">
        <v>24</v>
      </c>
      <c r="S72" s="67" t="s">
        <v>24</v>
      </c>
      <c r="T72" s="281">
        <v>4</v>
      </c>
      <c r="U72" s="164" t="s">
        <v>24</v>
      </c>
    </row>
    <row r="73" spans="1:21" ht="33" customHeight="1">
      <c r="A73" s="152" t="s">
        <v>553</v>
      </c>
      <c r="B73" s="152" t="s">
        <v>554</v>
      </c>
      <c r="C73" s="284" t="s">
        <v>531</v>
      </c>
      <c r="D73" s="459" t="s">
        <v>532</v>
      </c>
      <c r="E73" s="281" t="s">
        <v>55</v>
      </c>
      <c r="F73" s="281" t="s">
        <v>56</v>
      </c>
      <c r="G73" s="281" t="s">
        <v>57</v>
      </c>
      <c r="H73" s="154" t="s">
        <v>186</v>
      </c>
      <c r="I73" s="281">
        <v>32642</v>
      </c>
      <c r="J73" s="281" t="s">
        <v>41</v>
      </c>
      <c r="K73" s="281" t="s">
        <v>43</v>
      </c>
      <c r="L73" s="281">
        <v>1</v>
      </c>
      <c r="M73" s="106" t="s">
        <v>24</v>
      </c>
      <c r="N73" s="298">
        <v>5561.85</v>
      </c>
      <c r="O73" s="67" t="s">
        <v>24</v>
      </c>
      <c r="P73" s="67" t="s">
        <v>24</v>
      </c>
      <c r="Q73" s="67" t="s">
        <v>24</v>
      </c>
      <c r="R73" s="67" t="s">
        <v>24</v>
      </c>
      <c r="S73" s="67" t="s">
        <v>24</v>
      </c>
      <c r="T73" s="458">
        <v>11</v>
      </c>
      <c r="U73" s="164" t="s">
        <v>24</v>
      </c>
    </row>
    <row r="74" spans="1:21" ht="33" customHeight="1">
      <c r="A74" s="152" t="s">
        <v>555</v>
      </c>
      <c r="B74" s="152" t="s">
        <v>556</v>
      </c>
      <c r="C74" s="284" t="s">
        <v>557</v>
      </c>
      <c r="D74" s="461" t="s">
        <v>558</v>
      </c>
      <c r="E74" s="281" t="s">
        <v>55</v>
      </c>
      <c r="F74" s="281" t="s">
        <v>56</v>
      </c>
      <c r="G74" s="281" t="s">
        <v>57</v>
      </c>
      <c r="H74" s="154" t="s">
        <v>559</v>
      </c>
      <c r="I74" s="281">
        <v>32705</v>
      </c>
      <c r="J74" s="281" t="s">
        <v>195</v>
      </c>
      <c r="K74" s="281" t="s">
        <v>42</v>
      </c>
      <c r="L74" s="281">
        <v>1</v>
      </c>
      <c r="M74" s="106">
        <v>3760</v>
      </c>
      <c r="N74" s="298">
        <v>5283.8</v>
      </c>
      <c r="O74" s="119">
        <f>N74-M74</f>
        <v>1523.8000000000002</v>
      </c>
      <c r="P74" s="68">
        <f>O74/N74</f>
        <v>0.28839093076952194</v>
      </c>
      <c r="Q74" s="106">
        <v>6300</v>
      </c>
      <c r="R74" s="155">
        <f>(Q74-M74)/Q74*100%</f>
        <v>0.4031746031746032</v>
      </c>
      <c r="S74" s="298">
        <v>4700</v>
      </c>
      <c r="T74" s="460">
        <v>3</v>
      </c>
      <c r="U74" s="164">
        <v>42556</v>
      </c>
    </row>
    <row r="75" spans="1:21" ht="33" customHeight="1">
      <c r="A75" s="152" t="s">
        <v>560</v>
      </c>
      <c r="B75" s="152" t="s">
        <v>556</v>
      </c>
      <c r="C75" s="284" t="s">
        <v>561</v>
      </c>
      <c r="D75" s="463" t="s">
        <v>562</v>
      </c>
      <c r="E75" s="281" t="s">
        <v>563</v>
      </c>
      <c r="F75" s="281" t="s">
        <v>56</v>
      </c>
      <c r="G75" s="281" t="s">
        <v>57</v>
      </c>
      <c r="H75" s="154" t="s">
        <v>564</v>
      </c>
      <c r="I75" s="281">
        <v>32688</v>
      </c>
      <c r="J75" s="281" t="s">
        <v>565</v>
      </c>
      <c r="K75" s="281" t="s">
        <v>42</v>
      </c>
      <c r="L75" s="281">
        <v>2</v>
      </c>
      <c r="M75" s="106">
        <v>888</v>
      </c>
      <c r="N75" s="298">
        <v>1432.11</v>
      </c>
      <c r="O75" s="119">
        <f>N75-M75</f>
        <v>544.1099999999999</v>
      </c>
      <c r="P75" s="68">
        <f>O75/N75</f>
        <v>0.3799358987787251</v>
      </c>
      <c r="Q75" s="106">
        <v>895.92</v>
      </c>
      <c r="R75" s="155">
        <f>(Q75-M75)/Q75*100%</f>
        <v>0.00884007500669698</v>
      </c>
      <c r="S75" s="298">
        <v>2267.7</v>
      </c>
      <c r="T75" s="462">
        <v>4</v>
      </c>
      <c r="U75" s="164">
        <v>42558</v>
      </c>
    </row>
    <row r="76" spans="1:21" ht="33" customHeight="1">
      <c r="A76" s="152" t="s">
        <v>577</v>
      </c>
      <c r="B76" s="152" t="s">
        <v>578</v>
      </c>
      <c r="C76" s="284" t="s">
        <v>579</v>
      </c>
      <c r="D76" s="471" t="s">
        <v>580</v>
      </c>
      <c r="E76" s="281" t="s">
        <v>55</v>
      </c>
      <c r="F76" s="281" t="s">
        <v>56</v>
      </c>
      <c r="G76" s="281" t="s">
        <v>57</v>
      </c>
      <c r="H76" s="154" t="s">
        <v>252</v>
      </c>
      <c r="I76" s="281">
        <v>32706</v>
      </c>
      <c r="J76" s="281" t="s">
        <v>199</v>
      </c>
      <c r="K76" s="281" t="s">
        <v>42</v>
      </c>
      <c r="L76" s="281">
        <v>1</v>
      </c>
      <c r="M76" s="106">
        <v>4255.44</v>
      </c>
      <c r="N76" s="298">
        <v>4255.5</v>
      </c>
      <c r="O76" s="119">
        <f>N76-M76</f>
        <v>0.06000000000040018</v>
      </c>
      <c r="P76" s="68">
        <f>O76/N76</f>
        <v>1.409940077556108E-05</v>
      </c>
      <c r="Q76" s="106">
        <v>8400</v>
      </c>
      <c r="R76" s="155">
        <f>(Q76-M76)/Q76*100%</f>
        <v>0.49340000000000006</v>
      </c>
      <c r="S76" s="298">
        <v>3600</v>
      </c>
      <c r="T76" s="462">
        <v>8</v>
      </c>
      <c r="U76" s="164">
        <v>42559</v>
      </c>
    </row>
    <row r="77" spans="1:21" ht="33" customHeight="1">
      <c r="A77" s="152" t="s">
        <v>592</v>
      </c>
      <c r="B77" s="152" t="s">
        <v>593</v>
      </c>
      <c r="C77" s="284" t="s">
        <v>594</v>
      </c>
      <c r="D77" s="477" t="s">
        <v>595</v>
      </c>
      <c r="E77" s="281" t="s">
        <v>55</v>
      </c>
      <c r="F77" s="281" t="s">
        <v>56</v>
      </c>
      <c r="G77" s="281" t="s">
        <v>57</v>
      </c>
      <c r="H77" s="154" t="s">
        <v>596</v>
      </c>
      <c r="I77" s="281">
        <v>32726</v>
      </c>
      <c r="J77" s="281" t="s">
        <v>597</v>
      </c>
      <c r="K77" s="281" t="s">
        <v>42</v>
      </c>
      <c r="L77" s="281">
        <v>1</v>
      </c>
      <c r="M77" s="106">
        <v>1000</v>
      </c>
      <c r="N77" s="298">
        <v>1454</v>
      </c>
      <c r="O77" s="119">
        <f>N77-M77</f>
        <v>454</v>
      </c>
      <c r="P77" s="68">
        <f>O77/N77</f>
        <v>0.312242090784044</v>
      </c>
      <c r="Q77" s="106">
        <v>1100</v>
      </c>
      <c r="R77" s="155">
        <f>(Q77-M77)/Q77*100%</f>
        <v>0.09090909090909091</v>
      </c>
      <c r="S77" s="298">
        <v>908</v>
      </c>
      <c r="T77" s="460">
        <v>7</v>
      </c>
      <c r="U77" s="164">
        <v>42559</v>
      </c>
    </row>
    <row r="78" spans="1:21" ht="33" customHeight="1">
      <c r="A78" s="152" t="s">
        <v>631</v>
      </c>
      <c r="B78" s="152" t="s">
        <v>632</v>
      </c>
      <c r="C78" s="284" t="s">
        <v>633</v>
      </c>
      <c r="D78" s="507" t="s">
        <v>634</v>
      </c>
      <c r="E78" s="281" t="s">
        <v>55</v>
      </c>
      <c r="F78" s="281" t="s">
        <v>56</v>
      </c>
      <c r="G78" s="281" t="s">
        <v>57</v>
      </c>
      <c r="H78" s="154" t="s">
        <v>44</v>
      </c>
      <c r="I78" s="281">
        <v>32671</v>
      </c>
      <c r="J78" s="281" t="s">
        <v>576</v>
      </c>
      <c r="K78" s="281" t="s">
        <v>42</v>
      </c>
      <c r="L78" s="281">
        <v>1</v>
      </c>
      <c r="M78" s="106" t="s">
        <v>24</v>
      </c>
      <c r="N78" s="298">
        <v>1275.15</v>
      </c>
      <c r="O78" s="67" t="s">
        <v>24</v>
      </c>
      <c r="P78" s="67" t="s">
        <v>24</v>
      </c>
      <c r="Q78" s="67" t="s">
        <v>24</v>
      </c>
      <c r="R78" s="67" t="s">
        <v>24</v>
      </c>
      <c r="S78" s="67" t="s">
        <v>24</v>
      </c>
      <c r="T78" s="494">
        <v>9</v>
      </c>
      <c r="U78" s="164" t="s">
        <v>24</v>
      </c>
    </row>
    <row r="79" spans="1:21" ht="33" customHeight="1">
      <c r="A79" s="1113" t="s">
        <v>619</v>
      </c>
      <c r="B79" s="1113" t="s">
        <v>607</v>
      </c>
      <c r="C79" s="1166" t="s">
        <v>620</v>
      </c>
      <c r="D79" s="1116" t="s">
        <v>621</v>
      </c>
      <c r="E79" s="1092" t="s">
        <v>55</v>
      </c>
      <c r="F79" s="1092" t="s">
        <v>56</v>
      </c>
      <c r="G79" s="1092" t="s">
        <v>57</v>
      </c>
      <c r="H79" s="154" t="s">
        <v>44</v>
      </c>
      <c r="I79" s="1092">
        <v>32668</v>
      </c>
      <c r="J79" s="1092" t="s">
        <v>597</v>
      </c>
      <c r="K79" s="1092" t="s">
        <v>42</v>
      </c>
      <c r="L79" s="240" t="s">
        <v>622</v>
      </c>
      <c r="M79" s="1135" t="s">
        <v>24</v>
      </c>
      <c r="N79" s="1170">
        <v>5419.88</v>
      </c>
      <c r="O79" s="1172" t="s">
        <v>24</v>
      </c>
      <c r="P79" s="1129" t="s">
        <v>24</v>
      </c>
      <c r="Q79" s="106" t="s">
        <v>24</v>
      </c>
      <c r="R79" s="106" t="s">
        <v>24</v>
      </c>
      <c r="S79" s="106" t="s">
        <v>24</v>
      </c>
      <c r="T79" s="1092">
        <v>9</v>
      </c>
      <c r="U79" s="164" t="s">
        <v>24</v>
      </c>
    </row>
    <row r="80" spans="1:21" ht="33" customHeight="1">
      <c r="A80" s="1115"/>
      <c r="B80" s="1115"/>
      <c r="C80" s="1167"/>
      <c r="D80" s="1118"/>
      <c r="E80" s="1109"/>
      <c r="F80" s="1109"/>
      <c r="G80" s="1109"/>
      <c r="H80" s="154" t="s">
        <v>186</v>
      </c>
      <c r="I80" s="1109"/>
      <c r="J80" s="1109"/>
      <c r="K80" s="1109"/>
      <c r="L80" s="500" t="s">
        <v>623</v>
      </c>
      <c r="M80" s="1136"/>
      <c r="N80" s="1171"/>
      <c r="O80" s="1173"/>
      <c r="P80" s="1130"/>
      <c r="Q80" s="106" t="s">
        <v>24</v>
      </c>
      <c r="R80" s="106" t="s">
        <v>24</v>
      </c>
      <c r="S80" s="106" t="s">
        <v>24</v>
      </c>
      <c r="T80" s="1109"/>
      <c r="U80" s="164" t="s">
        <v>24</v>
      </c>
    </row>
    <row r="81" spans="1:21" ht="33" customHeight="1">
      <c r="A81" s="1113" t="s">
        <v>612</v>
      </c>
      <c r="B81" s="1113" t="s">
        <v>603</v>
      </c>
      <c r="C81" s="1166" t="s">
        <v>613</v>
      </c>
      <c r="D81" s="1116" t="s">
        <v>614</v>
      </c>
      <c r="E81" s="1168" t="s">
        <v>267</v>
      </c>
      <c r="F81" s="1092" t="s">
        <v>56</v>
      </c>
      <c r="G81" s="1092" t="s">
        <v>57</v>
      </c>
      <c r="H81" s="154" t="s">
        <v>615</v>
      </c>
      <c r="I81" s="1092">
        <v>32701</v>
      </c>
      <c r="J81" s="1092" t="s">
        <v>528</v>
      </c>
      <c r="K81" s="1092" t="s">
        <v>42</v>
      </c>
      <c r="L81" s="281">
        <v>4</v>
      </c>
      <c r="M81" s="106">
        <v>1818.8</v>
      </c>
      <c r="N81" s="298">
        <v>3337.5</v>
      </c>
      <c r="O81" s="119">
        <f>N81-M81</f>
        <v>1518.7</v>
      </c>
      <c r="P81" s="68">
        <f>O81/N81</f>
        <v>0.4550411985018727</v>
      </c>
      <c r="Q81" s="106">
        <v>2210</v>
      </c>
      <c r="R81" s="155">
        <f>(Q81-M81)/Q81*100%</f>
        <v>0.1770135746606335</v>
      </c>
      <c r="S81" s="298">
        <v>3325</v>
      </c>
      <c r="T81" s="1092">
        <v>5</v>
      </c>
      <c r="U81" s="1156">
        <v>42562</v>
      </c>
    </row>
    <row r="82" spans="1:21" ht="33" customHeight="1">
      <c r="A82" s="1115"/>
      <c r="B82" s="1115"/>
      <c r="C82" s="1167"/>
      <c r="D82" s="1118"/>
      <c r="E82" s="1169"/>
      <c r="F82" s="1109"/>
      <c r="G82" s="1109"/>
      <c r="H82" s="154" t="s">
        <v>616</v>
      </c>
      <c r="I82" s="1109"/>
      <c r="J82" s="1109"/>
      <c r="K82" s="1109"/>
      <c r="L82" s="281">
        <v>2</v>
      </c>
      <c r="M82" s="106">
        <v>375</v>
      </c>
      <c r="N82" s="298">
        <v>550</v>
      </c>
      <c r="O82" s="119">
        <f>N82-M82</f>
        <v>175</v>
      </c>
      <c r="P82" s="68">
        <f>O82/N82</f>
        <v>0.3181818181818182</v>
      </c>
      <c r="Q82" s="106">
        <v>410</v>
      </c>
      <c r="R82" s="155">
        <f>(Q82-M82)/Q82*100%</f>
        <v>0.08536585365853659</v>
      </c>
      <c r="S82" s="298">
        <v>550</v>
      </c>
      <c r="T82" s="1109"/>
      <c r="U82" s="1157"/>
    </row>
    <row r="83" spans="1:21" ht="33" customHeight="1">
      <c r="A83" s="502" t="s">
        <v>628</v>
      </c>
      <c r="B83" s="502" t="s">
        <v>578</v>
      </c>
      <c r="C83" s="504" t="s">
        <v>629</v>
      </c>
      <c r="D83" s="503" t="s">
        <v>630</v>
      </c>
      <c r="E83" s="506" t="s">
        <v>267</v>
      </c>
      <c r="F83" s="501" t="s">
        <v>56</v>
      </c>
      <c r="G83" s="501" t="s">
        <v>57</v>
      </c>
      <c r="H83" s="154" t="s">
        <v>816</v>
      </c>
      <c r="I83" s="501">
        <v>32747</v>
      </c>
      <c r="J83" s="501" t="s">
        <v>136</v>
      </c>
      <c r="K83" s="501" t="s">
        <v>42</v>
      </c>
      <c r="L83" s="281">
        <v>8</v>
      </c>
      <c r="M83" s="106">
        <v>3460</v>
      </c>
      <c r="N83" s="298">
        <v>3725</v>
      </c>
      <c r="O83" s="119">
        <f>N83-M83</f>
        <v>265</v>
      </c>
      <c r="P83" s="68">
        <f>O83/N83</f>
        <v>0.07114093959731543</v>
      </c>
      <c r="Q83" s="106">
        <v>3576</v>
      </c>
      <c r="R83" s="155">
        <f>(Q83-M83)/Q83*100%</f>
        <v>0.03243847874720358</v>
      </c>
      <c r="S83" s="298">
        <v>3541.02</v>
      </c>
      <c r="T83" s="501">
        <v>8</v>
      </c>
      <c r="U83" s="505">
        <v>42619</v>
      </c>
    </row>
    <row r="84" spans="1:21" ht="33" customHeight="1">
      <c r="A84" s="519" t="s">
        <v>644</v>
      </c>
      <c r="B84" s="519" t="s">
        <v>645</v>
      </c>
      <c r="C84" s="521" t="s">
        <v>633</v>
      </c>
      <c r="D84" s="520" t="s">
        <v>634</v>
      </c>
      <c r="E84" s="281" t="s">
        <v>55</v>
      </c>
      <c r="F84" s="281" t="s">
        <v>56</v>
      </c>
      <c r="G84" s="281" t="s">
        <v>57</v>
      </c>
      <c r="H84" s="154" t="s">
        <v>559</v>
      </c>
      <c r="I84" s="501">
        <v>32671</v>
      </c>
      <c r="J84" s="518" t="s">
        <v>576</v>
      </c>
      <c r="K84" s="518" t="s">
        <v>43</v>
      </c>
      <c r="L84" s="281">
        <v>1</v>
      </c>
      <c r="M84" s="106">
        <v>1300</v>
      </c>
      <c r="N84" s="298">
        <v>1275.15</v>
      </c>
      <c r="O84" s="119">
        <f>N84-M84</f>
        <v>-24.84999999999991</v>
      </c>
      <c r="P84" s="68">
        <f>O84/N84</f>
        <v>-0.019487903383915546</v>
      </c>
      <c r="Q84" s="106">
        <v>1500</v>
      </c>
      <c r="R84" s="155">
        <f>(Q84-M84)/Q84*100%</f>
        <v>0.13333333333333333</v>
      </c>
      <c r="S84" s="298">
        <v>1135.75</v>
      </c>
      <c r="T84" s="501">
        <v>15</v>
      </c>
      <c r="U84" s="505">
        <v>42571</v>
      </c>
    </row>
    <row r="85" spans="1:21" ht="33" customHeight="1">
      <c r="A85" s="152" t="s">
        <v>667</v>
      </c>
      <c r="B85" s="152" t="s">
        <v>657</v>
      </c>
      <c r="C85" s="284" t="s">
        <v>668</v>
      </c>
      <c r="D85" s="151" t="s">
        <v>669</v>
      </c>
      <c r="E85" s="281" t="s">
        <v>55</v>
      </c>
      <c r="F85" s="281" t="s">
        <v>56</v>
      </c>
      <c r="G85" s="281" t="s">
        <v>57</v>
      </c>
      <c r="H85" s="154" t="s">
        <v>186</v>
      </c>
      <c r="I85" s="281">
        <v>32803</v>
      </c>
      <c r="J85" s="281" t="s">
        <v>41</v>
      </c>
      <c r="K85" s="281" t="s">
        <v>42</v>
      </c>
      <c r="L85" s="281">
        <v>1</v>
      </c>
      <c r="M85" s="106" t="s">
        <v>24</v>
      </c>
      <c r="N85" s="173">
        <v>7138.58</v>
      </c>
      <c r="O85" s="67" t="s">
        <v>24</v>
      </c>
      <c r="P85" s="67" t="s">
        <v>24</v>
      </c>
      <c r="Q85" s="67" t="s">
        <v>24</v>
      </c>
      <c r="R85" s="67" t="s">
        <v>24</v>
      </c>
      <c r="S85" s="67" t="s">
        <v>24</v>
      </c>
      <c r="T85" s="281">
        <v>3</v>
      </c>
      <c r="U85" s="164" t="s">
        <v>24</v>
      </c>
    </row>
    <row r="86" spans="1:21" ht="33" customHeight="1">
      <c r="A86" s="152" t="s">
        <v>675</v>
      </c>
      <c r="B86" s="152" t="s">
        <v>676</v>
      </c>
      <c r="C86" s="284"/>
      <c r="D86" s="151" t="s">
        <v>677</v>
      </c>
      <c r="E86" s="281" t="s">
        <v>55</v>
      </c>
      <c r="F86" s="281" t="s">
        <v>56</v>
      </c>
      <c r="G86" s="281" t="s">
        <v>57</v>
      </c>
      <c r="H86" s="154" t="s">
        <v>678</v>
      </c>
      <c r="I86" s="281">
        <v>32793</v>
      </c>
      <c r="J86" s="281" t="s">
        <v>679</v>
      </c>
      <c r="K86" s="281" t="s">
        <v>42</v>
      </c>
      <c r="L86" s="281">
        <v>1</v>
      </c>
      <c r="M86" s="106">
        <v>2000</v>
      </c>
      <c r="N86" s="173">
        <v>3188</v>
      </c>
      <c r="O86" s="119">
        <f>N86-M86</f>
        <v>1188</v>
      </c>
      <c r="P86" s="68">
        <f>O86/N86</f>
        <v>0.3726474278544542</v>
      </c>
      <c r="Q86" s="106">
        <v>3600</v>
      </c>
      <c r="R86" s="155">
        <f>(Q86-M86)/Q86*100%</f>
        <v>0.4444444444444444</v>
      </c>
      <c r="S86" s="173">
        <v>2580</v>
      </c>
      <c r="T86" s="281">
        <v>7</v>
      </c>
      <c r="U86" s="164">
        <v>42579</v>
      </c>
    </row>
    <row r="87" spans="1:21" ht="33" customHeight="1">
      <c r="A87" s="152" t="s">
        <v>670</v>
      </c>
      <c r="B87" s="152" t="s">
        <v>671</v>
      </c>
      <c r="C87" s="284" t="s">
        <v>672</v>
      </c>
      <c r="D87" s="151" t="s">
        <v>673</v>
      </c>
      <c r="E87" s="281" t="s">
        <v>55</v>
      </c>
      <c r="F87" s="281" t="s">
        <v>56</v>
      </c>
      <c r="G87" s="281" t="s">
        <v>57</v>
      </c>
      <c r="H87" s="154" t="s">
        <v>674</v>
      </c>
      <c r="I87" s="281">
        <v>32770</v>
      </c>
      <c r="J87" s="281" t="s">
        <v>231</v>
      </c>
      <c r="K87" s="281" t="s">
        <v>42</v>
      </c>
      <c r="L87" s="281">
        <v>1</v>
      </c>
      <c r="M87" s="106">
        <v>407.28</v>
      </c>
      <c r="N87" s="173">
        <v>781.52</v>
      </c>
      <c r="O87" s="119">
        <f>N87-M87</f>
        <v>374.24</v>
      </c>
      <c r="P87" s="68">
        <f>O87/N87</f>
        <v>0.47886170539461564</v>
      </c>
      <c r="Q87" s="106">
        <v>600</v>
      </c>
      <c r="R87" s="155">
        <f>(Q87-M87)/Q87*100%</f>
        <v>0.32120000000000004</v>
      </c>
      <c r="S87" s="173">
        <v>560</v>
      </c>
      <c r="T87" s="281">
        <v>13</v>
      </c>
      <c r="U87" s="164">
        <v>42578</v>
      </c>
    </row>
    <row r="88" spans="1:21" ht="33" customHeight="1">
      <c r="A88" s="152" t="s">
        <v>680</v>
      </c>
      <c r="B88" s="152" t="s">
        <v>657</v>
      </c>
      <c r="C88" s="284" t="s">
        <v>668</v>
      </c>
      <c r="D88" s="151" t="s">
        <v>669</v>
      </c>
      <c r="E88" s="281" t="s">
        <v>55</v>
      </c>
      <c r="F88" s="281" t="s">
        <v>56</v>
      </c>
      <c r="G88" s="281" t="s">
        <v>57</v>
      </c>
      <c r="H88" s="154" t="s">
        <v>44</v>
      </c>
      <c r="I88" s="281">
        <v>32803</v>
      </c>
      <c r="J88" s="281" t="s">
        <v>41</v>
      </c>
      <c r="K88" s="281" t="s">
        <v>42</v>
      </c>
      <c r="L88" s="281">
        <v>1</v>
      </c>
      <c r="M88" s="106" t="s">
        <v>24</v>
      </c>
      <c r="N88" s="173">
        <v>7138.58</v>
      </c>
      <c r="O88" s="67" t="s">
        <v>24</v>
      </c>
      <c r="P88" s="67" t="s">
        <v>24</v>
      </c>
      <c r="Q88" s="67" t="s">
        <v>24</v>
      </c>
      <c r="R88" s="67" t="s">
        <v>24</v>
      </c>
      <c r="S88" s="67" t="s">
        <v>24</v>
      </c>
      <c r="T88" s="281">
        <v>3</v>
      </c>
      <c r="U88" s="164" t="s">
        <v>24</v>
      </c>
    </row>
    <row r="89" spans="1:21" ht="33" customHeight="1">
      <c r="A89" s="152" t="s">
        <v>705</v>
      </c>
      <c r="B89" s="152" t="s">
        <v>706</v>
      </c>
      <c r="C89" s="284" t="s">
        <v>707</v>
      </c>
      <c r="D89" s="151" t="s">
        <v>708</v>
      </c>
      <c r="E89" s="281" t="s">
        <v>55</v>
      </c>
      <c r="F89" s="281" t="s">
        <v>56</v>
      </c>
      <c r="G89" s="281" t="s">
        <v>57</v>
      </c>
      <c r="H89" s="154" t="s">
        <v>44</v>
      </c>
      <c r="I89" s="281">
        <v>32796</v>
      </c>
      <c r="J89" s="281" t="s">
        <v>363</v>
      </c>
      <c r="K89" s="281" t="s">
        <v>42</v>
      </c>
      <c r="L89" s="281">
        <v>1</v>
      </c>
      <c r="M89" s="106" t="s">
        <v>24</v>
      </c>
      <c r="N89" s="173">
        <v>238.53</v>
      </c>
      <c r="O89" s="67" t="s">
        <v>24</v>
      </c>
      <c r="P89" s="67" t="s">
        <v>24</v>
      </c>
      <c r="Q89" s="67" t="s">
        <v>24</v>
      </c>
      <c r="R89" s="67" t="s">
        <v>24</v>
      </c>
      <c r="S89" s="67" t="s">
        <v>24</v>
      </c>
      <c r="T89" s="281">
        <v>2</v>
      </c>
      <c r="U89" s="164" t="s">
        <v>24</v>
      </c>
    </row>
    <row r="90" spans="1:21" ht="33" customHeight="1">
      <c r="A90" s="1113" t="s">
        <v>723</v>
      </c>
      <c r="B90" s="1113" t="s">
        <v>706</v>
      </c>
      <c r="C90" s="1166" t="s">
        <v>724</v>
      </c>
      <c r="D90" s="1116" t="s">
        <v>725</v>
      </c>
      <c r="E90" s="1168" t="s">
        <v>267</v>
      </c>
      <c r="F90" s="1092" t="s">
        <v>56</v>
      </c>
      <c r="G90" s="1092" t="s">
        <v>57</v>
      </c>
      <c r="H90" s="154" t="s">
        <v>726</v>
      </c>
      <c r="I90" s="1092">
        <v>32828</v>
      </c>
      <c r="J90" s="1092" t="s">
        <v>422</v>
      </c>
      <c r="K90" s="1092" t="s">
        <v>42</v>
      </c>
      <c r="L90" s="281">
        <v>6</v>
      </c>
      <c r="M90" s="106">
        <v>444</v>
      </c>
      <c r="N90" s="173">
        <v>813.58</v>
      </c>
      <c r="O90" s="119">
        <f>N90-M90</f>
        <v>369.58000000000004</v>
      </c>
      <c r="P90" s="68">
        <f>O90/N90</f>
        <v>0.454263870793284</v>
      </c>
      <c r="Q90" s="106">
        <v>700</v>
      </c>
      <c r="R90" s="155">
        <f>(Q90-M90)/Q90*100%</f>
        <v>0.3657142857142857</v>
      </c>
      <c r="S90" s="173">
        <v>421.07</v>
      </c>
      <c r="T90" s="1092">
        <v>4</v>
      </c>
      <c r="U90" s="1156">
        <v>42597</v>
      </c>
    </row>
    <row r="91" spans="1:21" ht="33" customHeight="1">
      <c r="A91" s="1114"/>
      <c r="B91" s="1114"/>
      <c r="C91" s="1174"/>
      <c r="D91" s="1117"/>
      <c r="E91" s="1175"/>
      <c r="F91" s="1093"/>
      <c r="G91" s="1093"/>
      <c r="H91" s="154" t="s">
        <v>727</v>
      </c>
      <c r="I91" s="1093"/>
      <c r="J91" s="1093"/>
      <c r="K91" s="1093"/>
      <c r="L91" s="281">
        <v>10</v>
      </c>
      <c r="M91" s="106">
        <v>1557.32</v>
      </c>
      <c r="N91" s="173">
        <v>1806.55</v>
      </c>
      <c r="O91" s="119">
        <f>N91-M91</f>
        <v>249.23000000000002</v>
      </c>
      <c r="P91" s="68">
        <f>O91/N91</f>
        <v>0.1379590932993828</v>
      </c>
      <c r="Q91" s="106">
        <v>1919</v>
      </c>
      <c r="R91" s="155">
        <f>(Q91-M91)/Q91*100%</f>
        <v>0.1884731631057843</v>
      </c>
      <c r="S91" s="173">
        <v>1232.54</v>
      </c>
      <c r="T91" s="1093"/>
      <c r="U91" s="1176"/>
    </row>
    <row r="92" spans="1:21" ht="33" customHeight="1">
      <c r="A92" s="1114"/>
      <c r="B92" s="1114"/>
      <c r="C92" s="1174"/>
      <c r="D92" s="1117"/>
      <c r="E92" s="1175"/>
      <c r="F92" s="1093"/>
      <c r="G92" s="1093"/>
      <c r="H92" s="154" t="s">
        <v>728</v>
      </c>
      <c r="I92" s="1093"/>
      <c r="J92" s="1093"/>
      <c r="K92" s="1093"/>
      <c r="L92" s="281">
        <v>3</v>
      </c>
      <c r="M92" s="106">
        <v>459</v>
      </c>
      <c r="N92" s="173">
        <v>1286.54</v>
      </c>
      <c r="O92" s="119">
        <f>N92-M92</f>
        <v>827.54</v>
      </c>
      <c r="P92" s="68">
        <f>O92/N92</f>
        <v>0.6432291261834067</v>
      </c>
      <c r="Q92" s="106">
        <v>475</v>
      </c>
      <c r="R92" s="155">
        <f>(Q92-M92)/Q92*100%</f>
        <v>0.03368421052631579</v>
      </c>
      <c r="S92" s="173">
        <v>993.14</v>
      </c>
      <c r="T92" s="1093"/>
      <c r="U92" s="1176"/>
    </row>
    <row r="93" spans="1:21" ht="33" customHeight="1">
      <c r="A93" s="1115"/>
      <c r="B93" s="1115"/>
      <c r="C93" s="1167"/>
      <c r="D93" s="1118"/>
      <c r="E93" s="1169"/>
      <c r="F93" s="1109"/>
      <c r="G93" s="1109"/>
      <c r="H93" s="154" t="s">
        <v>729</v>
      </c>
      <c r="I93" s="1109"/>
      <c r="J93" s="1109"/>
      <c r="K93" s="1109"/>
      <c r="L93" s="281">
        <v>1</v>
      </c>
      <c r="M93" s="106">
        <v>120</v>
      </c>
      <c r="N93" s="173">
        <v>124.94</v>
      </c>
      <c r="O93" s="119">
        <f>N93-M93</f>
        <v>4.939999999999998</v>
      </c>
      <c r="P93" s="68">
        <f>O93/N93</f>
        <v>0.039538978709780674</v>
      </c>
      <c r="Q93" s="106">
        <v>300</v>
      </c>
      <c r="R93" s="155">
        <f>(Q93-M93)/Q93*100%</f>
        <v>0.6</v>
      </c>
      <c r="S93" s="173">
        <v>119.98</v>
      </c>
      <c r="T93" s="1109"/>
      <c r="U93" s="1157"/>
    </row>
    <row r="94" spans="1:21" ht="33" customHeight="1">
      <c r="A94" s="152" t="s">
        <v>716</v>
      </c>
      <c r="B94" s="152" t="s">
        <v>717</v>
      </c>
      <c r="C94" s="284" t="s">
        <v>707</v>
      </c>
      <c r="D94" s="151" t="s">
        <v>708</v>
      </c>
      <c r="E94" s="281" t="s">
        <v>55</v>
      </c>
      <c r="F94" s="281" t="s">
        <v>56</v>
      </c>
      <c r="G94" s="281" t="s">
        <v>57</v>
      </c>
      <c r="H94" s="154" t="s">
        <v>44</v>
      </c>
      <c r="I94" s="281">
        <v>32796</v>
      </c>
      <c r="J94" s="281" t="s">
        <v>363</v>
      </c>
      <c r="K94" s="281" t="s">
        <v>43</v>
      </c>
      <c r="L94" s="281">
        <v>1</v>
      </c>
      <c r="M94" s="106" t="s">
        <v>24</v>
      </c>
      <c r="N94" s="173">
        <v>238.53</v>
      </c>
      <c r="O94" s="67" t="s">
        <v>24</v>
      </c>
      <c r="P94" s="67" t="s">
        <v>24</v>
      </c>
      <c r="Q94" s="67" t="s">
        <v>24</v>
      </c>
      <c r="R94" s="67" t="s">
        <v>24</v>
      </c>
      <c r="S94" s="67" t="s">
        <v>24</v>
      </c>
      <c r="T94" s="281">
        <v>4</v>
      </c>
      <c r="U94" s="164" t="s">
        <v>24</v>
      </c>
    </row>
    <row r="95" spans="1:21" ht="44.25" customHeight="1">
      <c r="A95" s="152" t="s">
        <v>748</v>
      </c>
      <c r="B95" s="152" t="s">
        <v>749</v>
      </c>
      <c r="C95" s="284" t="s">
        <v>750</v>
      </c>
      <c r="D95" s="151" t="s">
        <v>751</v>
      </c>
      <c r="E95" s="636" t="s">
        <v>752</v>
      </c>
      <c r="F95" s="281" t="s">
        <v>56</v>
      </c>
      <c r="G95" s="281" t="s">
        <v>57</v>
      </c>
      <c r="H95" s="154" t="s">
        <v>44</v>
      </c>
      <c r="I95" s="281">
        <v>32844</v>
      </c>
      <c r="J95" s="281" t="s">
        <v>136</v>
      </c>
      <c r="K95" s="281" t="s">
        <v>42</v>
      </c>
      <c r="L95" s="281">
        <v>2</v>
      </c>
      <c r="M95" s="106" t="s">
        <v>24</v>
      </c>
      <c r="N95" s="173">
        <v>2637.4</v>
      </c>
      <c r="O95" s="67" t="s">
        <v>24</v>
      </c>
      <c r="P95" s="67" t="s">
        <v>24</v>
      </c>
      <c r="Q95" s="67" t="s">
        <v>24</v>
      </c>
      <c r="R95" s="67" t="s">
        <v>24</v>
      </c>
      <c r="S95" s="67" t="s">
        <v>24</v>
      </c>
      <c r="T95" s="281">
        <v>3</v>
      </c>
      <c r="U95" s="164" t="s">
        <v>24</v>
      </c>
    </row>
    <row r="96" spans="1:21" ht="33" customHeight="1">
      <c r="A96" s="152" t="s">
        <v>756</v>
      </c>
      <c r="B96" s="152" t="s">
        <v>757</v>
      </c>
      <c r="C96" s="284" t="s">
        <v>758</v>
      </c>
      <c r="D96" s="151" t="s">
        <v>759</v>
      </c>
      <c r="E96" s="281" t="s">
        <v>55</v>
      </c>
      <c r="F96" s="281" t="s">
        <v>56</v>
      </c>
      <c r="G96" s="281" t="s">
        <v>57</v>
      </c>
      <c r="H96" s="154" t="s">
        <v>44</v>
      </c>
      <c r="I96" s="281">
        <v>32871</v>
      </c>
      <c r="J96" s="281" t="s">
        <v>195</v>
      </c>
      <c r="K96" s="281" t="s">
        <v>42</v>
      </c>
      <c r="L96" s="281">
        <v>1</v>
      </c>
      <c r="M96" s="106" t="s">
        <v>24</v>
      </c>
      <c r="N96" s="173">
        <v>329.47</v>
      </c>
      <c r="O96" s="67" t="s">
        <v>24</v>
      </c>
      <c r="P96" s="67" t="s">
        <v>24</v>
      </c>
      <c r="Q96" s="67" t="s">
        <v>24</v>
      </c>
      <c r="R96" s="67" t="s">
        <v>24</v>
      </c>
      <c r="S96" s="67" t="s">
        <v>24</v>
      </c>
      <c r="T96" s="67" t="s">
        <v>24</v>
      </c>
      <c r="U96" s="164" t="s">
        <v>24</v>
      </c>
    </row>
    <row r="97" spans="1:21" ht="33" customHeight="1">
      <c r="A97" s="152" t="s">
        <v>760</v>
      </c>
      <c r="B97" s="152" t="s">
        <v>761</v>
      </c>
      <c r="C97" s="284" t="s">
        <v>762</v>
      </c>
      <c r="D97" s="151" t="s">
        <v>763</v>
      </c>
      <c r="E97" s="281" t="s">
        <v>55</v>
      </c>
      <c r="F97" s="281" t="s">
        <v>56</v>
      </c>
      <c r="G97" s="281" t="s">
        <v>57</v>
      </c>
      <c r="H97" s="154" t="s">
        <v>764</v>
      </c>
      <c r="I97" s="281">
        <v>32920</v>
      </c>
      <c r="J97" s="281" t="s">
        <v>199</v>
      </c>
      <c r="K97" s="281" t="s">
        <v>42</v>
      </c>
      <c r="L97" s="281">
        <v>1</v>
      </c>
      <c r="M97" s="106">
        <v>2148</v>
      </c>
      <c r="N97" s="173">
        <v>2928.36</v>
      </c>
      <c r="O97" s="119">
        <f>N97-M97</f>
        <v>780.3600000000001</v>
      </c>
      <c r="P97" s="68">
        <f>O97/N97</f>
        <v>0.2664836290620006</v>
      </c>
      <c r="Q97" s="106">
        <v>2220</v>
      </c>
      <c r="R97" s="155">
        <f>(Q97-M97)/Q97*100%</f>
        <v>0.032432432432432434</v>
      </c>
      <c r="S97" s="173">
        <v>2691</v>
      </c>
      <c r="T97" s="281">
        <v>2</v>
      </c>
      <c r="U97" s="164">
        <v>42601</v>
      </c>
    </row>
    <row r="98" spans="1:21" ht="33" customHeight="1">
      <c r="A98" s="152" t="s">
        <v>770</v>
      </c>
      <c r="B98" s="152" t="s">
        <v>771</v>
      </c>
      <c r="C98" s="284" t="s">
        <v>772</v>
      </c>
      <c r="D98" s="151" t="s">
        <v>773</v>
      </c>
      <c r="E98" s="281" t="s">
        <v>55</v>
      </c>
      <c r="F98" s="281" t="s">
        <v>56</v>
      </c>
      <c r="G98" s="281" t="s">
        <v>57</v>
      </c>
      <c r="H98" s="154" t="s">
        <v>44</v>
      </c>
      <c r="I98" s="281">
        <v>32923</v>
      </c>
      <c r="J98" s="281" t="s">
        <v>363</v>
      </c>
      <c r="K98" s="281" t="s">
        <v>42</v>
      </c>
      <c r="L98" s="281">
        <v>1</v>
      </c>
      <c r="M98" s="106" t="s">
        <v>24</v>
      </c>
      <c r="N98" s="173">
        <v>2472.57</v>
      </c>
      <c r="O98" s="67" t="s">
        <v>24</v>
      </c>
      <c r="P98" s="67" t="s">
        <v>24</v>
      </c>
      <c r="Q98" s="67" t="s">
        <v>24</v>
      </c>
      <c r="R98" s="67" t="s">
        <v>24</v>
      </c>
      <c r="S98" s="67" t="s">
        <v>24</v>
      </c>
      <c r="T98" s="281">
        <v>5</v>
      </c>
      <c r="U98" s="164" t="s">
        <v>24</v>
      </c>
    </row>
    <row r="99" spans="1:21" ht="44.25" customHeight="1">
      <c r="A99" s="152" t="s">
        <v>754</v>
      </c>
      <c r="B99" s="152" t="s">
        <v>755</v>
      </c>
      <c r="C99" s="284" t="s">
        <v>750</v>
      </c>
      <c r="D99" s="151" t="s">
        <v>751</v>
      </c>
      <c r="E99" s="636" t="s">
        <v>752</v>
      </c>
      <c r="F99" s="281" t="s">
        <v>753</v>
      </c>
      <c r="G99" s="281" t="s">
        <v>57</v>
      </c>
      <c r="H99" s="154" t="s">
        <v>186</v>
      </c>
      <c r="I99" s="281">
        <v>32844</v>
      </c>
      <c r="J99" s="281" t="s">
        <v>136</v>
      </c>
      <c r="K99" s="281" t="s">
        <v>43</v>
      </c>
      <c r="L99" s="281">
        <v>2</v>
      </c>
      <c r="M99" s="106" t="s">
        <v>24</v>
      </c>
      <c r="N99" s="173">
        <v>2637.4</v>
      </c>
      <c r="O99" s="67" t="s">
        <v>24</v>
      </c>
      <c r="P99" s="67" t="s">
        <v>24</v>
      </c>
      <c r="Q99" s="67" t="s">
        <v>24</v>
      </c>
      <c r="R99" s="67" t="s">
        <v>24</v>
      </c>
      <c r="S99" s="67" t="s">
        <v>24</v>
      </c>
      <c r="T99" s="281">
        <v>3</v>
      </c>
      <c r="U99" s="164" t="s">
        <v>24</v>
      </c>
    </row>
    <row r="100" spans="1:21" ht="33" customHeight="1">
      <c r="A100" s="152" t="s">
        <v>774</v>
      </c>
      <c r="B100" s="152" t="s">
        <v>775</v>
      </c>
      <c r="C100" s="284" t="s">
        <v>772</v>
      </c>
      <c r="D100" s="151" t="s">
        <v>773</v>
      </c>
      <c r="E100" s="281" t="s">
        <v>55</v>
      </c>
      <c r="F100" s="281" t="s">
        <v>56</v>
      </c>
      <c r="G100" s="281" t="s">
        <v>57</v>
      </c>
      <c r="H100" s="154" t="s">
        <v>44</v>
      </c>
      <c r="I100" s="281">
        <v>32923</v>
      </c>
      <c r="J100" s="281" t="s">
        <v>363</v>
      </c>
      <c r="K100" s="281" t="s">
        <v>43</v>
      </c>
      <c r="L100" s="281">
        <v>1</v>
      </c>
      <c r="M100" s="106" t="s">
        <v>24</v>
      </c>
      <c r="N100" s="173">
        <v>2472.57</v>
      </c>
      <c r="O100" s="67" t="s">
        <v>24</v>
      </c>
      <c r="P100" s="67" t="s">
        <v>24</v>
      </c>
      <c r="Q100" s="67" t="s">
        <v>24</v>
      </c>
      <c r="R100" s="67" t="s">
        <v>24</v>
      </c>
      <c r="S100" s="67" t="s">
        <v>24</v>
      </c>
      <c r="T100" s="281">
        <v>6</v>
      </c>
      <c r="U100" s="164" t="s">
        <v>24</v>
      </c>
    </row>
    <row r="101" spans="1:21" ht="33" customHeight="1">
      <c r="A101" s="152" t="s">
        <v>783</v>
      </c>
      <c r="B101" s="152" t="s">
        <v>784</v>
      </c>
      <c r="C101" s="284" t="s">
        <v>785</v>
      </c>
      <c r="D101" s="151" t="s">
        <v>786</v>
      </c>
      <c r="E101" s="281" t="s">
        <v>55</v>
      </c>
      <c r="F101" s="281" t="s">
        <v>56</v>
      </c>
      <c r="G101" s="281" t="s">
        <v>57</v>
      </c>
      <c r="H101" s="154" t="s">
        <v>787</v>
      </c>
      <c r="I101" s="281">
        <v>32902</v>
      </c>
      <c r="J101" s="281" t="s">
        <v>650</v>
      </c>
      <c r="K101" s="281" t="s">
        <v>42</v>
      </c>
      <c r="L101" s="281">
        <v>2</v>
      </c>
      <c r="M101" s="106">
        <v>6620</v>
      </c>
      <c r="N101" s="173">
        <v>7485.2</v>
      </c>
      <c r="O101" s="119">
        <f>N101-M101</f>
        <v>865.1999999999998</v>
      </c>
      <c r="P101" s="68">
        <f>O101/N101</f>
        <v>0.11558809383850797</v>
      </c>
      <c r="Q101" s="106">
        <v>14100</v>
      </c>
      <c r="R101" s="155">
        <f>(Q101-M101)/Q101*100%</f>
        <v>0.5304964539007092</v>
      </c>
      <c r="S101" s="173">
        <v>4200</v>
      </c>
      <c r="T101" s="281">
        <v>6</v>
      </c>
      <c r="U101" s="164">
        <v>42611</v>
      </c>
    </row>
    <row r="102" spans="1:21" ht="33" customHeight="1">
      <c r="A102" s="281" t="s">
        <v>790</v>
      </c>
      <c r="B102" s="657">
        <v>42613</v>
      </c>
      <c r="C102" s="281" t="s">
        <v>791</v>
      </c>
      <c r="D102" s="105" t="s">
        <v>792</v>
      </c>
      <c r="E102" s="281" t="s">
        <v>55</v>
      </c>
      <c r="F102" s="281" t="s">
        <v>56</v>
      </c>
      <c r="G102" s="281" t="s">
        <v>57</v>
      </c>
      <c r="H102" s="105" t="s">
        <v>793</v>
      </c>
      <c r="I102" s="281">
        <v>32915</v>
      </c>
      <c r="J102" s="281" t="s">
        <v>199</v>
      </c>
      <c r="K102" s="281" t="s">
        <v>42</v>
      </c>
      <c r="L102" s="281">
        <v>1</v>
      </c>
      <c r="M102" s="106">
        <v>4499.6</v>
      </c>
      <c r="N102" s="173">
        <v>6743.33</v>
      </c>
      <c r="O102" s="119">
        <f>N102-M102</f>
        <v>2243.7299999999996</v>
      </c>
      <c r="P102" s="68">
        <f>O102/N102</f>
        <v>0.3327332341736204</v>
      </c>
      <c r="Q102" s="106">
        <v>5460</v>
      </c>
      <c r="R102" s="155">
        <f>(Q102-M102)/Q102*100%</f>
        <v>0.17589743589743584</v>
      </c>
      <c r="S102" s="173">
        <v>5950</v>
      </c>
      <c r="T102" s="281">
        <v>7</v>
      </c>
      <c r="U102" s="164">
        <v>42613</v>
      </c>
    </row>
    <row r="103" spans="1:21" ht="33" customHeight="1">
      <c r="A103" s="281" t="s">
        <v>818</v>
      </c>
      <c r="B103" s="657">
        <v>42614</v>
      </c>
      <c r="C103" s="281" t="s">
        <v>825</v>
      </c>
      <c r="D103" s="105" t="s">
        <v>826</v>
      </c>
      <c r="E103" s="281" t="s">
        <v>55</v>
      </c>
      <c r="F103" s="281" t="s">
        <v>56</v>
      </c>
      <c r="G103" s="281" t="s">
        <v>57</v>
      </c>
      <c r="H103" s="105" t="s">
        <v>44</v>
      </c>
      <c r="I103" s="281">
        <v>32855</v>
      </c>
      <c r="J103" s="281" t="s">
        <v>650</v>
      </c>
      <c r="K103" s="281" t="s">
        <v>42</v>
      </c>
      <c r="L103" s="281">
        <v>1</v>
      </c>
      <c r="M103" s="106" t="s">
        <v>24</v>
      </c>
      <c r="N103" s="173">
        <v>591.64</v>
      </c>
      <c r="O103" s="67" t="s">
        <v>24</v>
      </c>
      <c r="P103" s="67" t="s">
        <v>24</v>
      </c>
      <c r="Q103" s="67" t="s">
        <v>24</v>
      </c>
      <c r="R103" s="67" t="s">
        <v>24</v>
      </c>
      <c r="S103" s="67" t="s">
        <v>24</v>
      </c>
      <c r="T103" s="281">
        <v>6</v>
      </c>
      <c r="U103" s="164" t="s">
        <v>24</v>
      </c>
    </row>
    <row r="104" spans="1:21" ht="33" customHeight="1">
      <c r="A104" s="281" t="s">
        <v>819</v>
      </c>
      <c r="B104" s="657">
        <v>42615</v>
      </c>
      <c r="C104" s="281" t="s">
        <v>835</v>
      </c>
      <c r="D104" s="105" t="s">
        <v>836</v>
      </c>
      <c r="E104" s="281" t="s">
        <v>55</v>
      </c>
      <c r="F104" s="281" t="s">
        <v>56</v>
      </c>
      <c r="G104" s="281" t="s">
        <v>57</v>
      </c>
      <c r="H104" s="105" t="s">
        <v>44</v>
      </c>
      <c r="I104" s="281">
        <v>32960</v>
      </c>
      <c r="J104" s="281" t="s">
        <v>132</v>
      </c>
      <c r="K104" s="281" t="s">
        <v>42</v>
      </c>
      <c r="L104" s="281">
        <v>1</v>
      </c>
      <c r="M104" s="106" t="s">
        <v>24</v>
      </c>
      <c r="N104" s="173">
        <v>1099.33</v>
      </c>
      <c r="O104" s="67" t="s">
        <v>24</v>
      </c>
      <c r="P104" s="67" t="s">
        <v>24</v>
      </c>
      <c r="Q104" s="67" t="s">
        <v>24</v>
      </c>
      <c r="R104" s="67" t="s">
        <v>24</v>
      </c>
      <c r="S104" s="67" t="s">
        <v>24</v>
      </c>
      <c r="T104" s="281">
        <v>4</v>
      </c>
      <c r="U104" s="164" t="s">
        <v>24</v>
      </c>
    </row>
    <row r="105" spans="1:21" ht="33" customHeight="1">
      <c r="A105" s="281" t="s">
        <v>820</v>
      </c>
      <c r="B105" s="657">
        <v>42618</v>
      </c>
      <c r="C105" s="281" t="s">
        <v>851</v>
      </c>
      <c r="D105" s="29" t="s">
        <v>852</v>
      </c>
      <c r="E105" s="281" t="s">
        <v>55</v>
      </c>
      <c r="F105" s="281" t="s">
        <v>56</v>
      </c>
      <c r="G105" s="281" t="s">
        <v>57</v>
      </c>
      <c r="H105" s="105" t="s">
        <v>44</v>
      </c>
      <c r="I105" s="281">
        <v>32886</v>
      </c>
      <c r="J105" s="281" t="s">
        <v>853</v>
      </c>
      <c r="K105" s="281" t="s">
        <v>42</v>
      </c>
      <c r="L105" s="281">
        <v>4</v>
      </c>
      <c r="M105" s="106" t="s">
        <v>24</v>
      </c>
      <c r="N105" s="173">
        <v>513.6</v>
      </c>
      <c r="O105" s="67" t="s">
        <v>24</v>
      </c>
      <c r="P105" s="67" t="s">
        <v>24</v>
      </c>
      <c r="Q105" s="67" t="s">
        <v>24</v>
      </c>
      <c r="R105" s="67" t="s">
        <v>24</v>
      </c>
      <c r="S105" s="67" t="s">
        <v>24</v>
      </c>
      <c r="T105" s="281">
        <v>17</v>
      </c>
      <c r="U105" s="164" t="s">
        <v>24</v>
      </c>
    </row>
    <row r="106" spans="1:21" ht="33" customHeight="1">
      <c r="A106" s="281" t="s">
        <v>821</v>
      </c>
      <c r="B106" s="657">
        <v>42621</v>
      </c>
      <c r="C106" s="281" t="s">
        <v>822</v>
      </c>
      <c r="D106" s="105" t="s">
        <v>824</v>
      </c>
      <c r="E106" s="281" t="s">
        <v>55</v>
      </c>
      <c r="F106" s="281" t="s">
        <v>56</v>
      </c>
      <c r="G106" s="281" t="s">
        <v>57</v>
      </c>
      <c r="H106" s="105" t="s">
        <v>823</v>
      </c>
      <c r="I106" s="281">
        <v>32871</v>
      </c>
      <c r="J106" s="281" t="s">
        <v>211</v>
      </c>
      <c r="K106" s="281" t="s">
        <v>43</v>
      </c>
      <c r="L106" s="281">
        <v>1</v>
      </c>
      <c r="M106" s="106">
        <v>329</v>
      </c>
      <c r="N106" s="173">
        <v>329.47</v>
      </c>
      <c r="O106" s="119">
        <f>N106-M106</f>
        <v>0.4700000000000273</v>
      </c>
      <c r="P106" s="68">
        <f>O106/N106</f>
        <v>0.0014265335235378858</v>
      </c>
      <c r="Q106" s="106">
        <v>348</v>
      </c>
      <c r="R106" s="155">
        <f>(Q106-M106)/Q106*100%</f>
        <v>0.05459770114942529</v>
      </c>
      <c r="S106" s="173">
        <v>287</v>
      </c>
      <c r="T106" s="281">
        <v>8</v>
      </c>
      <c r="U106" s="164">
        <v>42621</v>
      </c>
    </row>
    <row r="107" spans="1:21" ht="33" customHeight="1">
      <c r="A107" s="281" t="s">
        <v>827</v>
      </c>
      <c r="B107" s="657">
        <v>42622</v>
      </c>
      <c r="C107" s="281" t="s">
        <v>825</v>
      </c>
      <c r="D107" s="105" t="s">
        <v>828</v>
      </c>
      <c r="E107" s="281" t="s">
        <v>55</v>
      </c>
      <c r="F107" s="281" t="s">
        <v>56</v>
      </c>
      <c r="G107" s="281" t="s">
        <v>57</v>
      </c>
      <c r="H107" s="105" t="s">
        <v>44</v>
      </c>
      <c r="I107" s="281">
        <v>32855</v>
      </c>
      <c r="J107" s="281" t="s">
        <v>650</v>
      </c>
      <c r="K107" s="281" t="s">
        <v>43</v>
      </c>
      <c r="L107" s="281">
        <v>1</v>
      </c>
      <c r="M107" s="106" t="s">
        <v>24</v>
      </c>
      <c r="N107" s="173">
        <v>591.64</v>
      </c>
      <c r="O107" s="67" t="s">
        <v>24</v>
      </c>
      <c r="P107" s="67" t="s">
        <v>24</v>
      </c>
      <c r="Q107" s="67" t="s">
        <v>24</v>
      </c>
      <c r="R107" s="67" t="s">
        <v>24</v>
      </c>
      <c r="S107" s="67" t="s">
        <v>24</v>
      </c>
      <c r="T107" s="281">
        <v>15</v>
      </c>
      <c r="U107" s="164" t="s">
        <v>24</v>
      </c>
    </row>
    <row r="108" spans="1:21" ht="33" customHeight="1">
      <c r="A108" s="281" t="s">
        <v>837</v>
      </c>
      <c r="B108" s="657">
        <v>42621</v>
      </c>
      <c r="C108" s="281" t="s">
        <v>835</v>
      </c>
      <c r="D108" s="105" t="s">
        <v>836</v>
      </c>
      <c r="E108" s="281" t="s">
        <v>55</v>
      </c>
      <c r="F108" s="281" t="s">
        <v>56</v>
      </c>
      <c r="G108" s="281" t="s">
        <v>57</v>
      </c>
      <c r="H108" s="105" t="s">
        <v>44</v>
      </c>
      <c r="I108" s="281">
        <v>32960</v>
      </c>
      <c r="J108" s="281" t="s">
        <v>132</v>
      </c>
      <c r="K108" s="281" t="s">
        <v>43</v>
      </c>
      <c r="L108" s="281">
        <v>1</v>
      </c>
      <c r="M108" s="106" t="s">
        <v>24</v>
      </c>
      <c r="N108" s="173">
        <v>1099.33</v>
      </c>
      <c r="O108" s="67" t="s">
        <v>24</v>
      </c>
      <c r="P108" s="67" t="s">
        <v>24</v>
      </c>
      <c r="Q108" s="67" t="s">
        <v>24</v>
      </c>
      <c r="R108" s="67" t="s">
        <v>24</v>
      </c>
      <c r="S108" s="67" t="s">
        <v>24</v>
      </c>
      <c r="T108" s="281">
        <v>15</v>
      </c>
      <c r="U108" s="164" t="s">
        <v>24</v>
      </c>
    </row>
    <row r="109" spans="1:21" ht="33" customHeight="1">
      <c r="A109" s="281" t="s">
        <v>838</v>
      </c>
      <c r="B109" s="657">
        <v>42625</v>
      </c>
      <c r="C109" s="281" t="s">
        <v>839</v>
      </c>
      <c r="D109" s="105" t="s">
        <v>840</v>
      </c>
      <c r="E109" s="281" t="s">
        <v>55</v>
      </c>
      <c r="F109" s="281" t="s">
        <v>56</v>
      </c>
      <c r="G109" s="281" t="s">
        <v>57</v>
      </c>
      <c r="H109" s="105" t="s">
        <v>186</v>
      </c>
      <c r="I109" s="281">
        <v>32974</v>
      </c>
      <c r="J109" s="281" t="s">
        <v>111</v>
      </c>
      <c r="K109" s="281" t="s">
        <v>42</v>
      </c>
      <c r="L109" s="281">
        <v>2</v>
      </c>
      <c r="M109" s="106" t="s">
        <v>24</v>
      </c>
      <c r="N109" s="106">
        <v>13981.97</v>
      </c>
      <c r="O109" s="67" t="s">
        <v>24</v>
      </c>
      <c r="P109" s="67" t="s">
        <v>24</v>
      </c>
      <c r="Q109" s="67" t="s">
        <v>24</v>
      </c>
      <c r="R109" s="67" t="s">
        <v>24</v>
      </c>
      <c r="S109" s="67" t="s">
        <v>24</v>
      </c>
      <c r="T109" s="281">
        <v>7</v>
      </c>
      <c r="U109" s="164" t="s">
        <v>24</v>
      </c>
    </row>
    <row r="110" spans="1:21" ht="33" customHeight="1">
      <c r="A110" s="1092" t="s">
        <v>848</v>
      </c>
      <c r="B110" s="1094">
        <v>42627</v>
      </c>
      <c r="C110" s="1092" t="s">
        <v>849</v>
      </c>
      <c r="D110" s="1098" t="s">
        <v>850</v>
      </c>
      <c r="E110" s="1092" t="s">
        <v>55</v>
      </c>
      <c r="F110" s="1092" t="s">
        <v>56</v>
      </c>
      <c r="G110" s="1092" t="s">
        <v>57</v>
      </c>
      <c r="H110" s="105" t="s">
        <v>864</v>
      </c>
      <c r="I110" s="1092">
        <v>33007</v>
      </c>
      <c r="J110" s="1092" t="s">
        <v>199</v>
      </c>
      <c r="K110" s="281" t="s">
        <v>42</v>
      </c>
      <c r="L110" s="281">
        <v>2</v>
      </c>
      <c r="M110" s="106" t="s">
        <v>24</v>
      </c>
      <c r="N110" s="173">
        <v>6349.52</v>
      </c>
      <c r="O110" s="67" t="s">
        <v>24</v>
      </c>
      <c r="P110" s="67" t="s">
        <v>24</v>
      </c>
      <c r="Q110" s="67" t="s">
        <v>24</v>
      </c>
      <c r="R110" s="67" t="s">
        <v>24</v>
      </c>
      <c r="S110" s="67" t="s">
        <v>24</v>
      </c>
      <c r="T110" s="281">
        <v>9</v>
      </c>
      <c r="U110" s="164" t="s">
        <v>24</v>
      </c>
    </row>
    <row r="111" spans="1:21" ht="33" customHeight="1">
      <c r="A111" s="1109"/>
      <c r="B111" s="1153"/>
      <c r="C111" s="1109"/>
      <c r="D111" s="1137"/>
      <c r="E111" s="1109"/>
      <c r="F111" s="1109"/>
      <c r="G111" s="1109"/>
      <c r="H111" s="105" t="s">
        <v>865</v>
      </c>
      <c r="I111" s="1109">
        <v>33007</v>
      </c>
      <c r="J111" s="1109" t="s">
        <v>199</v>
      </c>
      <c r="K111" s="281" t="s">
        <v>42</v>
      </c>
      <c r="L111" s="281">
        <v>1</v>
      </c>
      <c r="M111" s="106">
        <v>1225</v>
      </c>
      <c r="N111" s="173">
        <v>1530</v>
      </c>
      <c r="O111" s="119">
        <f>N111-M111</f>
        <v>305</v>
      </c>
      <c r="P111" s="68">
        <f>O111/N111</f>
        <v>0.19934640522875818</v>
      </c>
      <c r="Q111" s="106">
        <v>1437.5</v>
      </c>
      <c r="R111" s="155">
        <f>(Q111-M111)/Q111*100%</f>
        <v>0.14782608695652175</v>
      </c>
      <c r="S111" s="173">
        <v>1235</v>
      </c>
      <c r="T111" s="281">
        <v>9</v>
      </c>
      <c r="U111" s="164">
        <v>42627</v>
      </c>
    </row>
    <row r="112" spans="1:21" ht="33" customHeight="1">
      <c r="A112" s="707" t="s">
        <v>861</v>
      </c>
      <c r="B112" s="706">
        <v>42628</v>
      </c>
      <c r="C112" s="707" t="s">
        <v>839</v>
      </c>
      <c r="D112" s="708" t="s">
        <v>862</v>
      </c>
      <c r="E112" s="240" t="s">
        <v>55</v>
      </c>
      <c r="F112" s="105" t="s">
        <v>56</v>
      </c>
      <c r="G112" s="281" t="s">
        <v>57</v>
      </c>
      <c r="H112" s="105" t="s">
        <v>863</v>
      </c>
      <c r="I112" s="281">
        <v>32974</v>
      </c>
      <c r="J112" s="281" t="s">
        <v>111</v>
      </c>
      <c r="K112" s="281" t="s">
        <v>43</v>
      </c>
      <c r="L112" s="281">
        <v>2</v>
      </c>
      <c r="M112" s="106">
        <v>13280</v>
      </c>
      <c r="N112" s="173">
        <v>13981.97</v>
      </c>
      <c r="O112" s="119">
        <f>N112-M112</f>
        <v>701.9699999999993</v>
      </c>
      <c r="P112" s="68">
        <f>O112/N112</f>
        <v>0.05020537163218054</v>
      </c>
      <c r="Q112" s="106">
        <v>25000</v>
      </c>
      <c r="R112" s="155">
        <f>(Q112-M112)/Q112*100%</f>
        <v>0.4688</v>
      </c>
      <c r="S112" s="173">
        <v>9363.95</v>
      </c>
      <c r="T112" s="281">
        <v>10</v>
      </c>
      <c r="U112" s="164">
        <v>42629</v>
      </c>
    </row>
    <row r="113" spans="1:21" ht="33" customHeight="1">
      <c r="A113" s="704" t="s">
        <v>854</v>
      </c>
      <c r="B113" s="706">
        <v>42628</v>
      </c>
      <c r="C113" s="704" t="s">
        <v>855</v>
      </c>
      <c r="D113" s="705" t="s">
        <v>856</v>
      </c>
      <c r="E113" s="240" t="s">
        <v>55</v>
      </c>
      <c r="F113" s="105" t="s">
        <v>56</v>
      </c>
      <c r="G113" s="281" t="s">
        <v>57</v>
      </c>
      <c r="H113" s="105" t="s">
        <v>499</v>
      </c>
      <c r="I113" s="281">
        <v>32971</v>
      </c>
      <c r="J113" s="281" t="s">
        <v>111</v>
      </c>
      <c r="K113" s="281" t="s">
        <v>42</v>
      </c>
      <c r="L113" s="281">
        <v>1</v>
      </c>
      <c r="M113" s="106">
        <v>950</v>
      </c>
      <c r="N113" s="173">
        <v>1525</v>
      </c>
      <c r="O113" s="119">
        <f>N113-M113</f>
        <v>575</v>
      </c>
      <c r="P113" s="68">
        <f>O113/N113</f>
        <v>0.3770491803278688</v>
      </c>
      <c r="Q113" s="106">
        <v>2300</v>
      </c>
      <c r="R113" s="155">
        <f>(Q113-M113)/Q113*100%</f>
        <v>0.5869565217391305</v>
      </c>
      <c r="S113" s="173">
        <v>820</v>
      </c>
      <c r="T113" s="281">
        <v>7</v>
      </c>
      <c r="U113" s="164">
        <v>42628</v>
      </c>
    </row>
    <row r="114" spans="1:21" ht="33" customHeight="1">
      <c r="A114" s="281" t="s">
        <v>857</v>
      </c>
      <c r="B114" s="657">
        <v>42629</v>
      </c>
      <c r="C114" s="281" t="s">
        <v>858</v>
      </c>
      <c r="D114" s="105" t="s">
        <v>859</v>
      </c>
      <c r="E114" s="240" t="s">
        <v>55</v>
      </c>
      <c r="F114" s="105" t="s">
        <v>56</v>
      </c>
      <c r="G114" s="281" t="s">
        <v>57</v>
      </c>
      <c r="H114" s="105" t="s">
        <v>44</v>
      </c>
      <c r="I114" s="281">
        <v>33003</v>
      </c>
      <c r="J114" s="281" t="s">
        <v>860</v>
      </c>
      <c r="K114" s="281" t="s">
        <v>42</v>
      </c>
      <c r="L114" s="281">
        <v>1</v>
      </c>
      <c r="M114" s="106" t="s">
        <v>24</v>
      </c>
      <c r="N114" s="173">
        <v>7026.44</v>
      </c>
      <c r="O114" s="67" t="s">
        <v>24</v>
      </c>
      <c r="P114" s="67" t="s">
        <v>24</v>
      </c>
      <c r="Q114" s="67" t="s">
        <v>24</v>
      </c>
      <c r="R114" s="67" t="s">
        <v>24</v>
      </c>
      <c r="S114" s="67" t="s">
        <v>24</v>
      </c>
      <c r="T114" s="281">
        <v>3</v>
      </c>
      <c r="U114" s="164" t="s">
        <v>24</v>
      </c>
    </row>
    <row r="115" spans="1:21" ht="33" customHeight="1">
      <c r="A115" s="281" t="s">
        <v>866</v>
      </c>
      <c r="B115" s="657">
        <v>42629</v>
      </c>
      <c r="C115" s="281" t="s">
        <v>849</v>
      </c>
      <c r="D115" s="105" t="s">
        <v>867</v>
      </c>
      <c r="E115" s="240" t="s">
        <v>55</v>
      </c>
      <c r="F115" s="105" t="s">
        <v>868</v>
      </c>
      <c r="G115" s="281" t="s">
        <v>57</v>
      </c>
      <c r="H115" s="105" t="s">
        <v>44</v>
      </c>
      <c r="I115" s="281">
        <v>33007</v>
      </c>
      <c r="J115" s="281" t="s">
        <v>436</v>
      </c>
      <c r="K115" s="281" t="s">
        <v>43</v>
      </c>
      <c r="L115" s="281">
        <v>2</v>
      </c>
      <c r="M115" s="106" t="s">
        <v>24</v>
      </c>
      <c r="N115" s="173">
        <v>6349.52</v>
      </c>
      <c r="O115" s="67" t="s">
        <v>24</v>
      </c>
      <c r="P115" s="67" t="s">
        <v>24</v>
      </c>
      <c r="Q115" s="67" t="s">
        <v>24</v>
      </c>
      <c r="R115" s="67" t="s">
        <v>24</v>
      </c>
      <c r="S115" s="67" t="s">
        <v>24</v>
      </c>
      <c r="T115" s="281">
        <v>13</v>
      </c>
      <c r="U115" s="164" t="s">
        <v>24</v>
      </c>
    </row>
    <row r="116" spans="1:21" ht="33" customHeight="1">
      <c r="A116" s="727" t="s">
        <v>880</v>
      </c>
      <c r="B116" s="729">
        <v>42635</v>
      </c>
      <c r="C116" s="281" t="s">
        <v>858</v>
      </c>
      <c r="D116" s="105" t="s">
        <v>859</v>
      </c>
      <c r="E116" s="240" t="s">
        <v>55</v>
      </c>
      <c r="F116" s="105" t="s">
        <v>56</v>
      </c>
      <c r="G116" s="281" t="s">
        <v>57</v>
      </c>
      <c r="H116" s="105" t="s">
        <v>881</v>
      </c>
      <c r="I116" s="281">
        <v>33003</v>
      </c>
      <c r="J116" s="281" t="s">
        <v>860</v>
      </c>
      <c r="K116" s="281" t="s">
        <v>43</v>
      </c>
      <c r="L116" s="281">
        <v>1</v>
      </c>
      <c r="M116" s="106">
        <v>6596</v>
      </c>
      <c r="N116" s="173">
        <v>7026.44</v>
      </c>
      <c r="O116" s="119">
        <f aca="true" t="shared" si="3" ref="O116:O130">N116-M116</f>
        <v>430.4399999999996</v>
      </c>
      <c r="P116" s="68">
        <f>O116/N116</f>
        <v>0.06126004064647241</v>
      </c>
      <c r="Q116" s="106">
        <v>6800</v>
      </c>
      <c r="R116" s="155">
        <f>(Q116-M116)/Q116*100%</f>
        <v>0.03</v>
      </c>
      <c r="S116" s="173">
        <v>6460</v>
      </c>
      <c r="T116" s="281">
        <v>3</v>
      </c>
      <c r="U116" s="728">
        <v>42636</v>
      </c>
    </row>
    <row r="117" spans="1:21" ht="33" customHeight="1">
      <c r="A117" s="754" t="s">
        <v>918</v>
      </c>
      <c r="B117" s="755" t="s">
        <v>922</v>
      </c>
      <c r="C117" s="281" t="s">
        <v>919</v>
      </c>
      <c r="D117" s="105" t="s">
        <v>920</v>
      </c>
      <c r="E117" s="240" t="s">
        <v>55</v>
      </c>
      <c r="F117" s="105" t="s">
        <v>56</v>
      </c>
      <c r="G117" s="281" t="s">
        <v>923</v>
      </c>
      <c r="H117" s="105" t="s">
        <v>731</v>
      </c>
      <c r="I117" s="281">
        <v>33010</v>
      </c>
      <c r="J117" s="281" t="s">
        <v>422</v>
      </c>
      <c r="K117" s="281" t="s">
        <v>42</v>
      </c>
      <c r="L117" s="281">
        <v>2</v>
      </c>
      <c r="M117" s="106" t="s">
        <v>24</v>
      </c>
      <c r="N117" s="173">
        <v>3365</v>
      </c>
      <c r="O117" s="67" t="s">
        <v>24</v>
      </c>
      <c r="P117" s="67" t="s">
        <v>24</v>
      </c>
      <c r="Q117" s="67" t="s">
        <v>24</v>
      </c>
      <c r="R117" s="67" t="s">
        <v>24</v>
      </c>
      <c r="S117" s="67" t="s">
        <v>24</v>
      </c>
      <c r="T117" s="281">
        <v>3</v>
      </c>
      <c r="U117" s="875" t="s">
        <v>24</v>
      </c>
    </row>
    <row r="118" spans="1:21" ht="33" customHeight="1">
      <c r="A118" s="750" t="s">
        <v>902</v>
      </c>
      <c r="B118" s="732">
        <v>42641</v>
      </c>
      <c r="C118" s="281" t="s">
        <v>903</v>
      </c>
      <c r="D118" s="105" t="s">
        <v>904</v>
      </c>
      <c r="E118" s="240" t="s">
        <v>55</v>
      </c>
      <c r="F118" s="105" t="s">
        <v>56</v>
      </c>
      <c r="G118" s="281" t="s">
        <v>57</v>
      </c>
      <c r="H118" s="105" t="s">
        <v>905</v>
      </c>
      <c r="I118" s="281">
        <v>33015</v>
      </c>
      <c r="J118" s="281" t="s">
        <v>906</v>
      </c>
      <c r="K118" s="281" t="s">
        <v>42</v>
      </c>
      <c r="L118" s="281">
        <v>1</v>
      </c>
      <c r="M118" s="106">
        <v>6230</v>
      </c>
      <c r="N118" s="173">
        <v>7980</v>
      </c>
      <c r="O118" s="119">
        <f t="shared" si="3"/>
        <v>1750</v>
      </c>
      <c r="P118" s="68">
        <f>O118/N118</f>
        <v>0.21929824561403508</v>
      </c>
      <c r="Q118" s="106">
        <v>12250</v>
      </c>
      <c r="R118" s="155">
        <f>(Q118-M118)/Q118*100%</f>
        <v>0.49142857142857144</v>
      </c>
      <c r="S118" s="173">
        <v>6965</v>
      </c>
      <c r="T118" s="281">
        <v>9</v>
      </c>
      <c r="U118" s="731">
        <v>42641</v>
      </c>
    </row>
    <row r="119" spans="1:21" ht="33" customHeight="1">
      <c r="A119" s="730" t="s">
        <v>882</v>
      </c>
      <c r="B119" s="732">
        <v>42635</v>
      </c>
      <c r="C119" s="281" t="s">
        <v>883</v>
      </c>
      <c r="D119" s="105" t="s">
        <v>884</v>
      </c>
      <c r="E119" s="240" t="s">
        <v>55</v>
      </c>
      <c r="F119" s="105" t="s">
        <v>56</v>
      </c>
      <c r="G119" s="281" t="s">
        <v>57</v>
      </c>
      <c r="H119" s="105" t="s">
        <v>885</v>
      </c>
      <c r="I119" s="281">
        <v>33025</v>
      </c>
      <c r="J119" s="281" t="s">
        <v>231</v>
      </c>
      <c r="K119" s="281" t="s">
        <v>42</v>
      </c>
      <c r="L119" s="281">
        <v>1</v>
      </c>
      <c r="M119" s="106">
        <v>950</v>
      </c>
      <c r="N119" s="173">
        <v>1088.67</v>
      </c>
      <c r="O119" s="119">
        <f t="shared" si="3"/>
        <v>138.67000000000007</v>
      </c>
      <c r="P119" s="68">
        <f>O119/N119</f>
        <v>0.12737560509612653</v>
      </c>
      <c r="Q119" s="106">
        <v>1250</v>
      </c>
      <c r="R119" s="155">
        <f>(Q119-M119)/Q119*100%</f>
        <v>0.24</v>
      </c>
      <c r="S119" s="173">
        <v>925</v>
      </c>
      <c r="T119" s="281">
        <v>2</v>
      </c>
      <c r="U119" s="731">
        <v>42636</v>
      </c>
    </row>
    <row r="120" spans="1:21" ht="33" customHeight="1">
      <c r="A120" s="754" t="s">
        <v>917</v>
      </c>
      <c r="B120" s="753">
        <v>42646</v>
      </c>
      <c r="C120" s="281" t="s">
        <v>919</v>
      </c>
      <c r="D120" s="105" t="s">
        <v>920</v>
      </c>
      <c r="E120" s="240" t="s">
        <v>55</v>
      </c>
      <c r="F120" s="105" t="s">
        <v>56</v>
      </c>
      <c r="G120" s="281" t="s">
        <v>57</v>
      </c>
      <c r="H120" s="105" t="s">
        <v>921</v>
      </c>
      <c r="I120" s="281">
        <v>33010</v>
      </c>
      <c r="J120" s="281" t="s">
        <v>422</v>
      </c>
      <c r="K120" s="281" t="s">
        <v>42</v>
      </c>
      <c r="L120" s="281">
        <v>2</v>
      </c>
      <c r="M120" s="106">
        <v>2500</v>
      </c>
      <c r="N120" s="173">
        <v>3365</v>
      </c>
      <c r="O120" s="119">
        <f t="shared" si="3"/>
        <v>865</v>
      </c>
      <c r="P120" s="68">
        <f>O120/N120</f>
        <v>0.25705794947994054</v>
      </c>
      <c r="Q120" s="106">
        <v>3000</v>
      </c>
      <c r="R120" s="155">
        <f>(Q120-M120)/Q120*100%</f>
        <v>0.16666666666666666</v>
      </c>
      <c r="S120" s="173">
        <v>3060</v>
      </c>
      <c r="T120" s="281">
        <v>13</v>
      </c>
      <c r="U120" s="752">
        <v>42646</v>
      </c>
    </row>
    <row r="121" spans="1:21" ht="33" customHeight="1">
      <c r="A121" s="751" t="s">
        <v>907</v>
      </c>
      <c r="B121" s="753">
        <v>42642</v>
      </c>
      <c r="C121" s="281" t="s">
        <v>908</v>
      </c>
      <c r="D121" s="105" t="s">
        <v>909</v>
      </c>
      <c r="E121" s="240" t="s">
        <v>55</v>
      </c>
      <c r="F121" s="105" t="s">
        <v>56</v>
      </c>
      <c r="G121" s="281" t="s">
        <v>57</v>
      </c>
      <c r="H121" s="105" t="s">
        <v>590</v>
      </c>
      <c r="I121" s="281">
        <v>33140</v>
      </c>
      <c r="J121" s="281" t="s">
        <v>41</v>
      </c>
      <c r="K121" s="281" t="s">
        <v>42</v>
      </c>
      <c r="L121" s="281">
        <v>2</v>
      </c>
      <c r="M121" s="106">
        <v>14800</v>
      </c>
      <c r="N121" s="173">
        <v>14804.07</v>
      </c>
      <c r="O121" s="119">
        <f t="shared" si="3"/>
        <v>4.069999999999709</v>
      </c>
      <c r="P121" s="68">
        <f>O121/N121</f>
        <v>0.0002749243957911378</v>
      </c>
      <c r="Q121" s="106">
        <v>15748</v>
      </c>
      <c r="R121" s="155">
        <f>(Q121-M121)/Q121*100%</f>
        <v>0.06019812039624079</v>
      </c>
      <c r="S121" s="173">
        <v>925</v>
      </c>
      <c r="T121" s="281">
        <v>2</v>
      </c>
      <c r="U121" s="752">
        <v>42643</v>
      </c>
    </row>
    <row r="122" spans="1:21" ht="33" customHeight="1">
      <c r="A122" s="756" t="s">
        <v>929</v>
      </c>
      <c r="B122" s="757">
        <v>42646</v>
      </c>
      <c r="C122" s="281" t="s">
        <v>930</v>
      </c>
      <c r="D122" s="105" t="s">
        <v>931</v>
      </c>
      <c r="E122" s="240" t="s">
        <v>55</v>
      </c>
      <c r="F122" s="105" t="s">
        <v>56</v>
      </c>
      <c r="G122" s="281" t="s">
        <v>57</v>
      </c>
      <c r="H122" s="105" t="s">
        <v>186</v>
      </c>
      <c r="I122" s="281">
        <v>33111</v>
      </c>
      <c r="J122" s="281" t="s">
        <v>142</v>
      </c>
      <c r="K122" s="281" t="s">
        <v>42</v>
      </c>
      <c r="L122" s="281">
        <v>1</v>
      </c>
      <c r="M122" s="106" t="s">
        <v>24</v>
      </c>
      <c r="N122" s="106" t="s">
        <v>24</v>
      </c>
      <c r="O122" s="106" t="s">
        <v>24</v>
      </c>
      <c r="P122" s="106" t="s">
        <v>24</v>
      </c>
      <c r="Q122" s="106" t="s">
        <v>24</v>
      </c>
      <c r="R122" s="106" t="s">
        <v>24</v>
      </c>
      <c r="S122" s="106" t="s">
        <v>24</v>
      </c>
      <c r="T122" s="281">
        <v>3</v>
      </c>
      <c r="U122" s="875" t="s">
        <v>24</v>
      </c>
    </row>
    <row r="123" spans="1:21" ht="33" customHeight="1">
      <c r="A123" s="756" t="s">
        <v>932</v>
      </c>
      <c r="B123" s="757">
        <v>42648</v>
      </c>
      <c r="C123" s="281" t="s">
        <v>930</v>
      </c>
      <c r="D123" s="105" t="s">
        <v>931</v>
      </c>
      <c r="E123" s="240" t="s">
        <v>55</v>
      </c>
      <c r="F123" s="105" t="s">
        <v>56</v>
      </c>
      <c r="G123" s="281" t="s">
        <v>57</v>
      </c>
      <c r="H123" s="105" t="s">
        <v>186</v>
      </c>
      <c r="I123" s="281">
        <v>33111</v>
      </c>
      <c r="J123" s="281" t="s">
        <v>142</v>
      </c>
      <c r="K123" s="281" t="s">
        <v>42</v>
      </c>
      <c r="L123" s="281">
        <v>1</v>
      </c>
      <c r="M123" s="106" t="s">
        <v>24</v>
      </c>
      <c r="N123" s="106" t="s">
        <v>24</v>
      </c>
      <c r="O123" s="106" t="s">
        <v>24</v>
      </c>
      <c r="P123" s="106" t="s">
        <v>24</v>
      </c>
      <c r="Q123" s="106" t="s">
        <v>24</v>
      </c>
      <c r="R123" s="106" t="s">
        <v>24</v>
      </c>
      <c r="S123" s="106" t="s">
        <v>24</v>
      </c>
      <c r="T123" s="281">
        <v>2</v>
      </c>
      <c r="U123" s="875" t="s">
        <v>24</v>
      </c>
    </row>
    <row r="124" spans="1:21" ht="33" customHeight="1">
      <c r="A124" s="798" t="s">
        <v>965</v>
      </c>
      <c r="B124" s="797">
        <v>42663</v>
      </c>
      <c r="C124" s="281" t="s">
        <v>966</v>
      </c>
      <c r="D124" s="105" t="s">
        <v>967</v>
      </c>
      <c r="E124" s="240" t="s">
        <v>55</v>
      </c>
      <c r="F124" s="105" t="s">
        <v>56</v>
      </c>
      <c r="G124" s="281" t="s">
        <v>57</v>
      </c>
      <c r="H124" s="105" t="s">
        <v>968</v>
      </c>
      <c r="I124" s="281">
        <v>33052</v>
      </c>
      <c r="J124" s="281" t="s">
        <v>41</v>
      </c>
      <c r="K124" s="281" t="s">
        <v>42</v>
      </c>
      <c r="L124" s="281">
        <v>1</v>
      </c>
      <c r="M124" s="106">
        <v>1980</v>
      </c>
      <c r="N124" s="173">
        <v>2021.76</v>
      </c>
      <c r="O124" s="119">
        <f t="shared" si="3"/>
        <v>41.75999999999999</v>
      </c>
      <c r="P124" s="68">
        <f aca="true" t="shared" si="4" ref="P124:P130">O124/N124</f>
        <v>0.02065527065527065</v>
      </c>
      <c r="Q124" s="106">
        <v>2000</v>
      </c>
      <c r="R124" s="155">
        <f aca="true" t="shared" si="5" ref="R124:R130">(Q124-M124)/Q124*100%</f>
        <v>0.01</v>
      </c>
      <c r="S124" s="173">
        <v>1776.64</v>
      </c>
      <c r="T124" s="281">
        <v>3</v>
      </c>
      <c r="U124" s="796">
        <v>42663</v>
      </c>
    </row>
    <row r="125" spans="1:21" ht="33" customHeight="1">
      <c r="A125" s="795" t="s">
        <v>961</v>
      </c>
      <c r="B125" s="797">
        <v>42660</v>
      </c>
      <c r="C125" s="281" t="s">
        <v>962</v>
      </c>
      <c r="D125" s="105" t="s">
        <v>963</v>
      </c>
      <c r="E125" s="799" t="s">
        <v>267</v>
      </c>
      <c r="F125" s="105" t="s">
        <v>56</v>
      </c>
      <c r="G125" s="281" t="s">
        <v>57</v>
      </c>
      <c r="H125" s="105" t="s">
        <v>964</v>
      </c>
      <c r="I125" s="281">
        <v>33210</v>
      </c>
      <c r="J125" s="281" t="s">
        <v>957</v>
      </c>
      <c r="K125" s="281" t="s">
        <v>42</v>
      </c>
      <c r="L125" s="281">
        <v>5</v>
      </c>
      <c r="M125" s="106">
        <v>1255.65</v>
      </c>
      <c r="N125" s="173">
        <v>1390.34</v>
      </c>
      <c r="O125" s="119">
        <f t="shared" si="3"/>
        <v>134.68999999999983</v>
      </c>
      <c r="P125" s="68">
        <f t="shared" si="4"/>
        <v>0.09687558438942981</v>
      </c>
      <c r="Q125" s="106">
        <v>1645</v>
      </c>
      <c r="R125" s="155">
        <f t="shared" si="5"/>
        <v>0.23668693009118535</v>
      </c>
      <c r="S125" s="173">
        <v>935.9</v>
      </c>
      <c r="T125" s="281">
        <v>3</v>
      </c>
      <c r="U125" s="796">
        <v>42662</v>
      </c>
    </row>
    <row r="126" spans="1:21" ht="33" customHeight="1">
      <c r="A126" s="839" t="s">
        <v>1002</v>
      </c>
      <c r="B126" s="753">
        <v>42670</v>
      </c>
      <c r="C126" s="960"/>
      <c r="D126" s="105" t="s">
        <v>1003</v>
      </c>
      <c r="E126" s="799" t="s">
        <v>267</v>
      </c>
      <c r="F126" s="105" t="s">
        <v>56</v>
      </c>
      <c r="G126" s="281" t="s">
        <v>57</v>
      </c>
      <c r="H126" s="105" t="s">
        <v>1004</v>
      </c>
      <c r="I126" s="281">
        <v>33239</v>
      </c>
      <c r="J126" s="281" t="s">
        <v>41</v>
      </c>
      <c r="K126" s="281" t="s">
        <v>42</v>
      </c>
      <c r="L126" s="281">
        <v>1</v>
      </c>
      <c r="M126" s="106">
        <v>4050</v>
      </c>
      <c r="N126" s="173">
        <v>5157</v>
      </c>
      <c r="O126" s="119">
        <f t="shared" si="3"/>
        <v>1107</v>
      </c>
      <c r="P126" s="68">
        <f t="shared" si="4"/>
        <v>0.21465968586387435</v>
      </c>
      <c r="Q126" s="106">
        <v>6134</v>
      </c>
      <c r="R126" s="155">
        <f t="shared" si="5"/>
        <v>0.33974567981741116</v>
      </c>
      <c r="S126" s="173">
        <v>4380.12</v>
      </c>
      <c r="T126" s="281">
        <v>2</v>
      </c>
      <c r="U126" s="752">
        <v>42670</v>
      </c>
    </row>
    <row r="127" spans="1:21" ht="33" customHeight="1">
      <c r="A127" s="843" t="s">
        <v>1008</v>
      </c>
      <c r="B127" s="845">
        <v>42669</v>
      </c>
      <c r="C127" s="281" t="s">
        <v>1009</v>
      </c>
      <c r="D127" s="105" t="s">
        <v>1010</v>
      </c>
      <c r="E127" s="867" t="s">
        <v>55</v>
      </c>
      <c r="F127" s="105" t="s">
        <v>56</v>
      </c>
      <c r="G127" s="281" t="s">
        <v>57</v>
      </c>
      <c r="H127" s="105" t="s">
        <v>1011</v>
      </c>
      <c r="I127" s="281">
        <v>33222</v>
      </c>
      <c r="J127" s="281" t="s">
        <v>439</v>
      </c>
      <c r="K127" s="281" t="s">
        <v>42</v>
      </c>
      <c r="L127" s="281">
        <v>2</v>
      </c>
      <c r="M127" s="106">
        <v>5230</v>
      </c>
      <c r="N127" s="173">
        <v>7698.33</v>
      </c>
      <c r="O127" s="119">
        <f t="shared" si="3"/>
        <v>2468.33</v>
      </c>
      <c r="P127" s="68">
        <f t="shared" si="4"/>
        <v>0.32063187730325926</v>
      </c>
      <c r="Q127" s="106">
        <v>15150</v>
      </c>
      <c r="R127" s="155">
        <f t="shared" si="5"/>
        <v>0.6547854785478547</v>
      </c>
      <c r="S127" s="173">
        <v>5220</v>
      </c>
      <c r="T127" s="281">
        <v>4</v>
      </c>
      <c r="U127" s="844">
        <v>42674</v>
      </c>
    </row>
    <row r="128" spans="1:21" ht="33" customHeight="1">
      <c r="A128" s="863" t="s">
        <v>1024</v>
      </c>
      <c r="B128" s="865">
        <v>42674</v>
      </c>
      <c r="C128" s="281" t="s">
        <v>1025</v>
      </c>
      <c r="D128" s="105" t="s">
        <v>1026</v>
      </c>
      <c r="E128" s="867" t="s">
        <v>55</v>
      </c>
      <c r="F128" s="105" t="s">
        <v>56</v>
      </c>
      <c r="G128" s="281" t="s">
        <v>57</v>
      </c>
      <c r="H128" s="105" t="s">
        <v>1027</v>
      </c>
      <c r="I128" s="281">
        <v>33285</v>
      </c>
      <c r="J128" s="281" t="s">
        <v>439</v>
      </c>
      <c r="K128" s="281" t="s">
        <v>42</v>
      </c>
      <c r="L128" s="281">
        <v>2</v>
      </c>
      <c r="M128" s="106">
        <v>3900.6</v>
      </c>
      <c r="N128" s="173">
        <v>9769.39</v>
      </c>
      <c r="O128" s="119">
        <f t="shared" si="3"/>
        <v>5868.789999999999</v>
      </c>
      <c r="P128" s="68">
        <f t="shared" si="4"/>
        <v>0.600732491997965</v>
      </c>
      <c r="Q128" s="106">
        <v>9213</v>
      </c>
      <c r="R128" s="155">
        <f t="shared" si="5"/>
        <v>0.5766199934874633</v>
      </c>
      <c r="S128" s="173">
        <v>6317.75</v>
      </c>
      <c r="T128" s="281">
        <v>3</v>
      </c>
      <c r="U128" s="864">
        <v>42677</v>
      </c>
    </row>
    <row r="129" spans="1:21" ht="33" customHeight="1">
      <c r="A129" s="867" t="s">
        <v>1032</v>
      </c>
      <c r="B129" s="865">
        <v>42675</v>
      </c>
      <c r="C129" s="281" t="s">
        <v>1033</v>
      </c>
      <c r="D129" s="105" t="s">
        <v>1034</v>
      </c>
      <c r="E129" s="867" t="s">
        <v>55</v>
      </c>
      <c r="F129" s="105" t="s">
        <v>56</v>
      </c>
      <c r="G129" s="281" t="s">
        <v>57</v>
      </c>
      <c r="H129" s="105" t="s">
        <v>1027</v>
      </c>
      <c r="I129" s="281">
        <v>33232</v>
      </c>
      <c r="J129" s="281" t="s">
        <v>439</v>
      </c>
      <c r="K129" s="281" t="s">
        <v>42</v>
      </c>
      <c r="L129" s="281">
        <v>2</v>
      </c>
      <c r="M129" s="106">
        <v>11337.4</v>
      </c>
      <c r="N129" s="173">
        <v>12011.96</v>
      </c>
      <c r="O129" s="119">
        <f t="shared" si="3"/>
        <v>674.5599999999995</v>
      </c>
      <c r="P129" s="68">
        <f t="shared" si="4"/>
        <v>0.05615736316138245</v>
      </c>
      <c r="Q129" s="106">
        <v>24425</v>
      </c>
      <c r="R129" s="155">
        <f t="shared" si="5"/>
        <v>0.5358280450358239</v>
      </c>
      <c r="S129" s="173">
        <v>11467.77</v>
      </c>
      <c r="T129" s="281">
        <v>3</v>
      </c>
      <c r="U129" s="864">
        <v>42678</v>
      </c>
    </row>
    <row r="130" spans="1:21" ht="33" customHeight="1">
      <c r="A130" s="877" t="s">
        <v>1043</v>
      </c>
      <c r="B130" s="865">
        <v>42675</v>
      </c>
      <c r="C130" s="281" t="s">
        <v>1044</v>
      </c>
      <c r="D130" s="105" t="s">
        <v>1045</v>
      </c>
      <c r="E130" s="799" t="s">
        <v>279</v>
      </c>
      <c r="F130" s="105" t="s">
        <v>56</v>
      </c>
      <c r="G130" s="281" t="s">
        <v>57</v>
      </c>
      <c r="H130" s="105" t="s">
        <v>863</v>
      </c>
      <c r="I130" s="281">
        <v>33219</v>
      </c>
      <c r="J130" s="281" t="s">
        <v>439</v>
      </c>
      <c r="K130" s="281" t="s">
        <v>42</v>
      </c>
      <c r="L130" s="281">
        <v>1</v>
      </c>
      <c r="M130" s="106">
        <v>7600</v>
      </c>
      <c r="N130" s="953">
        <v>14400.33</v>
      </c>
      <c r="O130" s="954">
        <f t="shared" si="3"/>
        <v>6800.33</v>
      </c>
      <c r="P130" s="68">
        <f t="shared" si="4"/>
        <v>0.47223431685246103</v>
      </c>
      <c r="Q130" s="106">
        <v>13849.8</v>
      </c>
      <c r="R130" s="155">
        <f t="shared" si="5"/>
        <v>0.4512556137994772</v>
      </c>
      <c r="S130" s="173">
        <v>10016.76</v>
      </c>
      <c r="T130" s="281">
        <v>5</v>
      </c>
      <c r="U130" s="864">
        <v>42682</v>
      </c>
    </row>
    <row r="131" spans="1:21" ht="33" customHeight="1">
      <c r="A131" s="866" t="s">
        <v>1028</v>
      </c>
      <c r="B131" s="845">
        <v>42678</v>
      </c>
      <c r="C131" s="281" t="s">
        <v>1029</v>
      </c>
      <c r="D131" s="105" t="s">
        <v>1030</v>
      </c>
      <c r="E131" s="867" t="s">
        <v>55</v>
      </c>
      <c r="F131" s="105" t="s">
        <v>56</v>
      </c>
      <c r="G131" s="281" t="s">
        <v>57</v>
      </c>
      <c r="H131" s="105" t="s">
        <v>1031</v>
      </c>
      <c r="I131" s="281">
        <v>33220</v>
      </c>
      <c r="J131" s="281" t="s">
        <v>439</v>
      </c>
      <c r="K131" s="281" t="s">
        <v>42</v>
      </c>
      <c r="L131" s="281">
        <v>2</v>
      </c>
      <c r="M131" s="106">
        <v>1500</v>
      </c>
      <c r="N131" s="953">
        <v>1700</v>
      </c>
      <c r="O131" s="954">
        <f aca="true" t="shared" si="6" ref="O131:O143">N131-M131</f>
        <v>200</v>
      </c>
      <c r="P131" s="68">
        <f aca="true" t="shared" si="7" ref="P131:P143">O131/N131</f>
        <v>0.11764705882352941</v>
      </c>
      <c r="Q131" s="106">
        <v>1630</v>
      </c>
      <c r="R131" s="155">
        <f aca="true" t="shared" si="8" ref="R131:R143">(Q131-M131)/Q131*100%</f>
        <v>0.07975460122699386</v>
      </c>
      <c r="S131" s="173">
        <v>1630</v>
      </c>
      <c r="T131" s="281">
        <v>4</v>
      </c>
      <c r="U131" s="844">
        <v>42678</v>
      </c>
    </row>
    <row r="132" spans="1:21" ht="33" customHeight="1">
      <c r="A132" s="868" t="s">
        <v>1035</v>
      </c>
      <c r="B132" s="753">
        <v>42681</v>
      </c>
      <c r="C132" s="281" t="s">
        <v>1036</v>
      </c>
      <c r="D132" s="105" t="s">
        <v>1037</v>
      </c>
      <c r="E132" s="240" t="s">
        <v>55</v>
      </c>
      <c r="F132" s="105" t="s">
        <v>56</v>
      </c>
      <c r="G132" s="281" t="s">
        <v>57</v>
      </c>
      <c r="H132" s="105" t="s">
        <v>1038</v>
      </c>
      <c r="I132" s="281">
        <v>33261</v>
      </c>
      <c r="J132" s="281" t="s">
        <v>439</v>
      </c>
      <c r="K132" s="281" t="s">
        <v>42</v>
      </c>
      <c r="L132" s="281">
        <v>2</v>
      </c>
      <c r="M132" s="106">
        <v>13000</v>
      </c>
      <c r="N132" s="953">
        <v>14862.24</v>
      </c>
      <c r="O132" s="954">
        <f t="shared" si="6"/>
        <v>1862.2399999999998</v>
      </c>
      <c r="P132" s="68">
        <f t="shared" si="7"/>
        <v>0.1253000893539601</v>
      </c>
      <c r="Q132" s="106">
        <v>15352.2</v>
      </c>
      <c r="R132" s="155">
        <f t="shared" si="8"/>
        <v>0.15321582574484444</v>
      </c>
      <c r="S132" s="953">
        <v>13070.21</v>
      </c>
      <c r="T132" s="281">
        <v>4</v>
      </c>
      <c r="U132" s="752">
        <v>42681</v>
      </c>
    </row>
    <row r="133" spans="1:21" s="107" customFormat="1" ht="33" customHeight="1">
      <c r="A133" s="105" t="s">
        <v>1039</v>
      </c>
      <c r="B133" s="469">
        <v>42681</v>
      </c>
      <c r="C133" s="281" t="s">
        <v>1040</v>
      </c>
      <c r="D133" s="105" t="s">
        <v>1041</v>
      </c>
      <c r="E133" s="240" t="s">
        <v>55</v>
      </c>
      <c r="F133" s="105" t="s">
        <v>56</v>
      </c>
      <c r="G133" s="281" t="s">
        <v>57</v>
      </c>
      <c r="H133" s="105" t="s">
        <v>1042</v>
      </c>
      <c r="I133" s="281">
        <v>33286</v>
      </c>
      <c r="J133" s="281" t="s">
        <v>439</v>
      </c>
      <c r="K133" s="281" t="s">
        <v>42</v>
      </c>
      <c r="L133" s="281">
        <v>2</v>
      </c>
      <c r="M133" s="104">
        <v>11000</v>
      </c>
      <c r="N133" s="104">
        <v>13482.47</v>
      </c>
      <c r="O133" s="954">
        <f t="shared" si="6"/>
        <v>2482.4699999999993</v>
      </c>
      <c r="P133" s="68">
        <f t="shared" si="7"/>
        <v>0.18412575737235087</v>
      </c>
      <c r="Q133" s="104">
        <v>13380</v>
      </c>
      <c r="R133" s="155">
        <f t="shared" si="8"/>
        <v>0.17787742899850523</v>
      </c>
      <c r="S133" s="104">
        <v>9767.25</v>
      </c>
      <c r="T133" s="281">
        <v>6</v>
      </c>
      <c r="U133" s="869">
        <v>42681</v>
      </c>
    </row>
    <row r="134" spans="1:21" s="107" customFormat="1" ht="33" customHeight="1">
      <c r="A134" s="281" t="s">
        <v>1068</v>
      </c>
      <c r="B134" s="657">
        <v>42690</v>
      </c>
      <c r="C134" s="281" t="s">
        <v>1069</v>
      </c>
      <c r="D134" s="105" t="s">
        <v>1070</v>
      </c>
      <c r="E134" s="281" t="s">
        <v>55</v>
      </c>
      <c r="F134" s="281" t="s">
        <v>868</v>
      </c>
      <c r="G134" s="281" t="s">
        <v>57</v>
      </c>
      <c r="H134" s="105" t="s">
        <v>564</v>
      </c>
      <c r="I134" s="281">
        <v>33326</v>
      </c>
      <c r="J134" s="281" t="s">
        <v>565</v>
      </c>
      <c r="K134" s="281" t="s">
        <v>42</v>
      </c>
      <c r="L134" s="281">
        <v>1</v>
      </c>
      <c r="M134" s="104">
        <v>3694.45</v>
      </c>
      <c r="N134" s="955">
        <v>5259.11</v>
      </c>
      <c r="O134" s="954">
        <f t="shared" si="6"/>
        <v>1564.6599999999999</v>
      </c>
      <c r="P134" s="68">
        <f t="shared" si="7"/>
        <v>0.29751421818520624</v>
      </c>
      <c r="Q134" s="104">
        <v>4769.3</v>
      </c>
      <c r="R134" s="155">
        <f t="shared" si="8"/>
        <v>0.22536850271528322</v>
      </c>
      <c r="S134" s="106">
        <v>4070</v>
      </c>
      <c r="T134" s="281">
        <v>3</v>
      </c>
      <c r="U134" s="164">
        <v>42690</v>
      </c>
    </row>
    <row r="135" spans="1:21" s="107" customFormat="1" ht="33" customHeight="1">
      <c r="A135" s="281" t="s">
        <v>1096</v>
      </c>
      <c r="B135" s="657">
        <v>42688</v>
      </c>
      <c r="C135" s="281" t="s">
        <v>1097</v>
      </c>
      <c r="D135" s="105" t="s">
        <v>1098</v>
      </c>
      <c r="E135" s="799" t="s">
        <v>279</v>
      </c>
      <c r="F135" s="281" t="s">
        <v>868</v>
      </c>
      <c r="G135" s="281" t="s">
        <v>57</v>
      </c>
      <c r="H135" s="105" t="s">
        <v>1099</v>
      </c>
      <c r="I135" s="281">
        <v>33315</v>
      </c>
      <c r="J135" s="281" t="s">
        <v>439</v>
      </c>
      <c r="K135" s="281" t="s">
        <v>42</v>
      </c>
      <c r="L135" s="281">
        <v>1</v>
      </c>
      <c r="M135" s="104">
        <v>7000</v>
      </c>
      <c r="N135" s="955">
        <v>8112.07</v>
      </c>
      <c r="O135" s="954">
        <f t="shared" si="6"/>
        <v>1112.0699999999997</v>
      </c>
      <c r="P135" s="68">
        <f t="shared" si="7"/>
        <v>0.13708831408012995</v>
      </c>
      <c r="Q135" s="104">
        <v>8000</v>
      </c>
      <c r="R135" s="155">
        <f t="shared" si="8"/>
        <v>0.125</v>
      </c>
      <c r="S135" s="106">
        <v>6160.47</v>
      </c>
      <c r="T135" s="281">
        <v>5</v>
      </c>
      <c r="U135" s="919">
        <v>42695</v>
      </c>
    </row>
    <row r="136" spans="1:21" s="107" customFormat="1" ht="33" customHeight="1">
      <c r="A136" s="105" t="s">
        <v>1080</v>
      </c>
      <c r="B136" s="469">
        <v>42692</v>
      </c>
      <c r="C136" s="281" t="s">
        <v>1081</v>
      </c>
      <c r="D136" s="105" t="s">
        <v>1082</v>
      </c>
      <c r="E136" s="281" t="s">
        <v>55</v>
      </c>
      <c r="F136" s="281" t="s">
        <v>868</v>
      </c>
      <c r="G136" s="281" t="s">
        <v>57</v>
      </c>
      <c r="H136" s="105" t="s">
        <v>1083</v>
      </c>
      <c r="I136" s="281">
        <v>33298</v>
      </c>
      <c r="J136" s="281" t="s">
        <v>1084</v>
      </c>
      <c r="K136" s="281" t="s">
        <v>42</v>
      </c>
      <c r="L136" s="281">
        <v>1</v>
      </c>
      <c r="M136" s="104">
        <v>3390</v>
      </c>
      <c r="N136" s="104">
        <v>5071.2</v>
      </c>
      <c r="O136" s="954">
        <f t="shared" si="6"/>
        <v>1681.1999999999998</v>
      </c>
      <c r="P136" s="68">
        <f t="shared" si="7"/>
        <v>0.3315191670610506</v>
      </c>
      <c r="Q136" s="104">
        <v>6000</v>
      </c>
      <c r="R136" s="155">
        <f t="shared" si="8"/>
        <v>0.435</v>
      </c>
      <c r="S136" s="104">
        <v>3708.75</v>
      </c>
      <c r="T136" s="281">
        <v>7</v>
      </c>
      <c r="U136" s="164">
        <v>42692</v>
      </c>
    </row>
    <row r="137" spans="1:21" s="107" customFormat="1" ht="33" customHeight="1">
      <c r="A137" s="105" t="s">
        <v>1105</v>
      </c>
      <c r="B137" s="469">
        <v>42691</v>
      </c>
      <c r="C137" s="281" t="s">
        <v>1106</v>
      </c>
      <c r="D137" s="105" t="s">
        <v>1107</v>
      </c>
      <c r="E137" s="281" t="s">
        <v>55</v>
      </c>
      <c r="F137" s="281" t="s">
        <v>56</v>
      </c>
      <c r="G137" s="281" t="s">
        <v>57</v>
      </c>
      <c r="H137" s="105" t="s">
        <v>44</v>
      </c>
      <c r="I137" s="281">
        <v>33321</v>
      </c>
      <c r="J137" s="281" t="s">
        <v>439</v>
      </c>
      <c r="K137" s="281" t="s">
        <v>42</v>
      </c>
      <c r="L137" s="281">
        <v>1</v>
      </c>
      <c r="M137" s="106" t="s">
        <v>24</v>
      </c>
      <c r="N137" s="106" t="s">
        <v>24</v>
      </c>
      <c r="O137" s="106" t="s">
        <v>24</v>
      </c>
      <c r="P137" s="106" t="s">
        <v>24</v>
      </c>
      <c r="Q137" s="106" t="s">
        <v>24</v>
      </c>
      <c r="R137" s="106" t="s">
        <v>24</v>
      </c>
      <c r="S137" s="106" t="s">
        <v>24</v>
      </c>
      <c r="T137" s="106" t="s">
        <v>24</v>
      </c>
      <c r="U137" s="106" t="s">
        <v>24</v>
      </c>
    </row>
    <row r="138" spans="1:21" s="107" customFormat="1" ht="33" customHeight="1">
      <c r="A138" s="105" t="s">
        <v>1113</v>
      </c>
      <c r="B138" s="469">
        <v>42696</v>
      </c>
      <c r="C138" s="281" t="s">
        <v>1114</v>
      </c>
      <c r="D138" s="105" t="s">
        <v>1115</v>
      </c>
      <c r="E138" s="281" t="s">
        <v>55</v>
      </c>
      <c r="F138" s="281" t="s">
        <v>56</v>
      </c>
      <c r="G138" s="281" t="s">
        <v>57</v>
      </c>
      <c r="H138" s="105" t="s">
        <v>1116</v>
      </c>
      <c r="I138" s="281">
        <v>33276</v>
      </c>
      <c r="J138" s="281" t="s">
        <v>1117</v>
      </c>
      <c r="K138" s="281" t="s">
        <v>42</v>
      </c>
      <c r="L138" s="281">
        <v>1</v>
      </c>
      <c r="M138" s="104">
        <v>850</v>
      </c>
      <c r="N138" s="104">
        <v>2159.8</v>
      </c>
      <c r="O138" s="954">
        <f t="shared" si="6"/>
        <v>1309.8000000000002</v>
      </c>
      <c r="P138" s="68">
        <f t="shared" si="7"/>
        <v>0.6064450412075193</v>
      </c>
      <c r="Q138" s="104">
        <v>3600</v>
      </c>
      <c r="R138" s="155">
        <f t="shared" si="8"/>
        <v>0.7638888888888888</v>
      </c>
      <c r="S138" s="104">
        <v>1295</v>
      </c>
      <c r="T138" s="281">
        <v>6</v>
      </c>
      <c r="U138" s="164">
        <v>42696</v>
      </c>
    </row>
    <row r="139" spans="1:21" s="107" customFormat="1" ht="33" customHeight="1">
      <c r="A139" s="105" t="s">
        <v>1126</v>
      </c>
      <c r="B139" s="469">
        <v>42697</v>
      </c>
      <c r="C139" s="281" t="s">
        <v>1127</v>
      </c>
      <c r="D139" s="105" t="s">
        <v>1128</v>
      </c>
      <c r="E139" s="281" t="s">
        <v>55</v>
      </c>
      <c r="F139" s="281" t="s">
        <v>56</v>
      </c>
      <c r="G139" s="281" t="s">
        <v>57</v>
      </c>
      <c r="H139" s="105" t="s">
        <v>1129</v>
      </c>
      <c r="I139" s="281">
        <v>33323</v>
      </c>
      <c r="J139" s="281" t="s">
        <v>1130</v>
      </c>
      <c r="K139" s="281" t="s">
        <v>42</v>
      </c>
      <c r="L139" s="281">
        <v>1</v>
      </c>
      <c r="M139" s="104">
        <v>4999</v>
      </c>
      <c r="N139" s="104">
        <v>6189</v>
      </c>
      <c r="O139" s="954">
        <f t="shared" si="6"/>
        <v>1190</v>
      </c>
      <c r="P139" s="68">
        <f t="shared" si="7"/>
        <v>0.19227661980933916</v>
      </c>
      <c r="Q139" s="104">
        <v>5000</v>
      </c>
      <c r="R139" s="155">
        <f t="shared" si="8"/>
        <v>0.0002</v>
      </c>
      <c r="S139" s="104">
        <v>4700</v>
      </c>
      <c r="T139" s="281">
        <v>8</v>
      </c>
      <c r="U139" s="164">
        <v>42698</v>
      </c>
    </row>
    <row r="140" spans="1:21" s="107" customFormat="1" ht="33" customHeight="1">
      <c r="A140" s="105" t="s">
        <v>1108</v>
      </c>
      <c r="B140" s="469">
        <v>42695</v>
      </c>
      <c r="C140" s="281" t="s">
        <v>1106</v>
      </c>
      <c r="D140" s="105" t="s">
        <v>1107</v>
      </c>
      <c r="E140" s="281" t="s">
        <v>55</v>
      </c>
      <c r="F140" s="281" t="s">
        <v>56</v>
      </c>
      <c r="G140" s="281" t="s">
        <v>57</v>
      </c>
      <c r="H140" s="105" t="s">
        <v>275</v>
      </c>
      <c r="I140" s="281">
        <v>33321</v>
      </c>
      <c r="J140" s="281" t="s">
        <v>439</v>
      </c>
      <c r="K140" s="281" t="s">
        <v>43</v>
      </c>
      <c r="L140" s="281">
        <v>1</v>
      </c>
      <c r="M140" s="104">
        <v>2700</v>
      </c>
      <c r="N140" s="104">
        <v>2710</v>
      </c>
      <c r="O140" s="954">
        <f t="shared" si="6"/>
        <v>10</v>
      </c>
      <c r="P140" s="68">
        <f t="shared" si="7"/>
        <v>0.0036900369003690036</v>
      </c>
      <c r="Q140" s="104">
        <v>4600</v>
      </c>
      <c r="R140" s="155">
        <f t="shared" si="8"/>
        <v>0.41304347826086957</v>
      </c>
      <c r="S140" s="104">
        <v>2100</v>
      </c>
      <c r="T140" s="281">
        <v>6</v>
      </c>
      <c r="U140" s="164">
        <v>42697</v>
      </c>
    </row>
    <row r="141" spans="1:21" s="107" customFormat="1" ht="33" customHeight="1">
      <c r="A141" s="105" t="s">
        <v>1131</v>
      </c>
      <c r="B141" s="469">
        <v>42695</v>
      </c>
      <c r="C141" s="960"/>
      <c r="D141" s="105" t="s">
        <v>1132</v>
      </c>
      <c r="E141" s="281" t="s">
        <v>55</v>
      </c>
      <c r="F141" s="281" t="s">
        <v>56</v>
      </c>
      <c r="G141" s="281" t="s">
        <v>57</v>
      </c>
      <c r="H141" s="105" t="s">
        <v>1133</v>
      </c>
      <c r="I141" s="281">
        <v>30646</v>
      </c>
      <c r="J141" s="281" t="s">
        <v>946</v>
      </c>
      <c r="K141" s="281" t="s">
        <v>42</v>
      </c>
      <c r="L141" s="281">
        <v>1</v>
      </c>
      <c r="M141" s="104">
        <v>549</v>
      </c>
      <c r="N141" s="104">
        <v>553</v>
      </c>
      <c r="O141" s="954">
        <f t="shared" si="6"/>
        <v>4</v>
      </c>
      <c r="P141" s="68">
        <f t="shared" si="7"/>
        <v>0.007233273056057866</v>
      </c>
      <c r="Q141" s="104">
        <v>650</v>
      </c>
      <c r="R141" s="155">
        <f t="shared" si="8"/>
        <v>0.15538461538461537</v>
      </c>
      <c r="S141" s="104">
        <v>491</v>
      </c>
      <c r="T141" s="281">
        <v>3</v>
      </c>
      <c r="U141" s="164">
        <v>42698</v>
      </c>
    </row>
    <row r="142" spans="1:21" s="107" customFormat="1" ht="33" customHeight="1">
      <c r="A142" s="105" t="s">
        <v>1162</v>
      </c>
      <c r="B142" s="469">
        <v>42698</v>
      </c>
      <c r="C142" s="1005" t="s">
        <v>1163</v>
      </c>
      <c r="D142" s="105" t="s">
        <v>1164</v>
      </c>
      <c r="E142" s="281" t="s">
        <v>55</v>
      </c>
      <c r="F142" s="281" t="s">
        <v>56</v>
      </c>
      <c r="G142" s="281" t="s">
        <v>57</v>
      </c>
      <c r="H142" s="105" t="s">
        <v>1165</v>
      </c>
      <c r="I142" s="281">
        <v>33363</v>
      </c>
      <c r="J142" s="281" t="s">
        <v>1166</v>
      </c>
      <c r="K142" s="281" t="s">
        <v>43</v>
      </c>
      <c r="L142" s="281">
        <v>1</v>
      </c>
      <c r="M142" s="104">
        <v>5940</v>
      </c>
      <c r="N142" s="104">
        <v>6800</v>
      </c>
      <c r="O142" s="954">
        <f t="shared" si="6"/>
        <v>860</v>
      </c>
      <c r="P142" s="68">
        <f t="shared" si="7"/>
        <v>0.1264705882352941</v>
      </c>
      <c r="Q142" s="104">
        <v>6000</v>
      </c>
      <c r="R142" s="155">
        <f t="shared" si="8"/>
        <v>0.01</v>
      </c>
      <c r="S142" s="104">
        <v>6000</v>
      </c>
      <c r="T142" s="281">
        <v>6</v>
      </c>
      <c r="U142" s="164">
        <v>42705</v>
      </c>
    </row>
    <row r="143" spans="1:21" s="107" customFormat="1" ht="33" customHeight="1">
      <c r="A143" s="105" t="s">
        <v>1173</v>
      </c>
      <c r="B143" s="469">
        <v>42705</v>
      </c>
      <c r="C143" s="281" t="s">
        <v>1174</v>
      </c>
      <c r="D143" s="105" t="s">
        <v>1175</v>
      </c>
      <c r="E143" s="281" t="s">
        <v>55</v>
      </c>
      <c r="F143" s="281" t="s">
        <v>56</v>
      </c>
      <c r="G143" s="281" t="s">
        <v>57</v>
      </c>
      <c r="H143" s="105" t="s">
        <v>1176</v>
      </c>
      <c r="I143" s="281">
        <v>33380</v>
      </c>
      <c r="J143" s="281" t="s">
        <v>1007</v>
      </c>
      <c r="K143" s="281" t="s">
        <v>43</v>
      </c>
      <c r="L143" s="281">
        <v>1</v>
      </c>
      <c r="M143" s="104">
        <v>5000</v>
      </c>
      <c r="N143" s="470">
        <v>7712.67</v>
      </c>
      <c r="O143" s="119">
        <f t="shared" si="6"/>
        <v>2712.67</v>
      </c>
      <c r="P143" s="68">
        <f t="shared" si="7"/>
        <v>0.35171607238479025</v>
      </c>
      <c r="Q143" s="876">
        <v>5202.57</v>
      </c>
      <c r="R143" s="155">
        <f t="shared" si="8"/>
        <v>0.03893652560176984</v>
      </c>
      <c r="S143" s="105">
        <v>7712.65</v>
      </c>
      <c r="T143" s="281">
        <v>3</v>
      </c>
      <c r="U143" s="164">
        <v>42705</v>
      </c>
    </row>
    <row r="144" spans="1:21" ht="33" customHeight="1">
      <c r="A144" s="939"/>
      <c r="B144" s="939"/>
      <c r="C144" s="939"/>
      <c r="D144" s="939"/>
      <c r="E144" s="939"/>
      <c r="F144" s="939"/>
      <c r="G144" s="939"/>
      <c r="H144" s="939"/>
      <c r="I144" s="939"/>
      <c r="J144" s="939"/>
      <c r="K144" s="939"/>
      <c r="L144" s="1051">
        <v>210</v>
      </c>
      <c r="M144" s="939"/>
      <c r="N144" s="939"/>
      <c r="O144" s="939"/>
      <c r="P144" s="939"/>
      <c r="Q144" s="939"/>
      <c r="R144" s="939"/>
      <c r="S144" s="939"/>
      <c r="T144" s="939"/>
      <c r="U144" s="939"/>
    </row>
    <row r="145" spans="1:21" ht="33" customHeight="1" thickBot="1">
      <c r="A145" s="1162" t="s">
        <v>5</v>
      </c>
      <c r="B145" s="1163"/>
      <c r="C145" s="1163"/>
      <c r="D145" s="1163"/>
      <c r="E145" s="1163"/>
      <c r="F145" s="1163"/>
      <c r="G145" s="1163"/>
      <c r="H145" s="1163"/>
      <c r="I145" s="1163"/>
      <c r="J145" s="1163"/>
      <c r="K145" s="1163"/>
      <c r="L145" s="442">
        <v>126</v>
      </c>
      <c r="M145" s="443">
        <f>(M8+M14+M15+M16+M17+M18+M19+M20+M22+M23+M25+M26+M27+M28+M29+M30+M31+M33+M34+M35+M36+M37+M38+M40+M43+M49+M50+M52+M55+M57+M59+M61+M62+M65+M66+M71+M74+M75+M76+M77+M81+M82+M83+M84+M86+M87+M90+M91+M92+M93+M97+M101+M102+M106+M111+M112+M113+M116+M118+M119+M120+M121+M124+M125+M126+M127+M128+M129+M130+M131+M132+M133+M134+M135+M136+M138+M139+M140+M141+M142+M143)</f>
        <v>343404.54000000004</v>
      </c>
      <c r="N145" s="443">
        <f>(N8+N14+N15+N16+N17+N18+N19+N20+N22+N23+N25+N26+N27+N28+N29+N30+N31+N33+N34+N35+N36+N37+N38+N40+N43+N49+N50+N52+N55+N57+N59+N61+N62+N65+N66+N71+N74+N75+N76+N77+N81+N82+N83+N84+N86+N87+N90+N91+N92+N93+N97+N101+N102+N106+N111+N112+N113+N116+N118+N119+N120+N121+N124+N125+N126+N127+N128+N129+N130+N131+N132+N133+N134+N135+N136+N138+N139+N140+N141+N142+N143)</f>
        <v>434475.67999999993</v>
      </c>
      <c r="O145" s="444">
        <f>N145-M145</f>
        <v>91071.1399999999</v>
      </c>
      <c r="P145" s="244">
        <f>O145/N145*100%</f>
        <v>0.20961159437048332</v>
      </c>
      <c r="Q145" s="445"/>
      <c r="R145" s="446"/>
      <c r="S145" s="179"/>
      <c r="T145" s="447">
        <v>744</v>
      </c>
      <c r="U145" s="441"/>
    </row>
    <row r="146" spans="1:21" s="90" customFormat="1" ht="33" customHeight="1" thickBot="1">
      <c r="A146" s="1148" t="s">
        <v>32</v>
      </c>
      <c r="B146" s="1149"/>
      <c r="C146" s="1149"/>
      <c r="D146" s="1149"/>
      <c r="E146" s="1149"/>
      <c r="F146" s="1149"/>
      <c r="G146" s="1149"/>
      <c r="H146" s="1149"/>
      <c r="I146" s="1149"/>
      <c r="J146" s="1149"/>
      <c r="K146" s="1149"/>
      <c r="L146" s="1150"/>
      <c r="M146" s="1164">
        <f>O145</f>
        <v>91071.1399999999</v>
      </c>
      <c r="N146" s="1165"/>
      <c r="O146" s="1148" t="s">
        <v>36</v>
      </c>
      <c r="P146" s="1149"/>
      <c r="Q146" s="1149"/>
      <c r="R146" s="1149"/>
      <c r="S146" s="1150"/>
      <c r="T146" s="245">
        <f>T145/120</f>
        <v>6.2</v>
      </c>
      <c r="U146" s="241"/>
    </row>
    <row r="147" spans="1:21" s="90" customFormat="1" ht="33" customHeight="1" thickBot="1">
      <c r="A147" s="1141" t="s">
        <v>31</v>
      </c>
      <c r="B147" s="1142"/>
      <c r="C147" s="1142"/>
      <c r="D147" s="1142"/>
      <c r="E147" s="1142"/>
      <c r="F147" s="1142"/>
      <c r="G147" s="1142"/>
      <c r="H147" s="1142"/>
      <c r="I147" s="1142"/>
      <c r="J147" s="1142"/>
      <c r="K147" s="1142"/>
      <c r="L147" s="1143"/>
      <c r="M147" s="1144">
        <f>P145</f>
        <v>0.20961159437048332</v>
      </c>
      <c r="N147" s="1145"/>
      <c r="O147" s="91"/>
      <c r="P147" s="91"/>
      <c r="Q147" s="92"/>
      <c r="R147" s="236"/>
      <c r="S147" s="93"/>
      <c r="T147" s="237"/>
      <c r="U147" s="238"/>
    </row>
    <row r="148" spans="17:21" ht="33" customHeight="1">
      <c r="Q148" s="95"/>
      <c r="R148" s="236"/>
      <c r="T148" s="239"/>
      <c r="U148" s="131"/>
    </row>
    <row r="149" spans="1:21" ht="33" customHeight="1">
      <c r="A149" s="233" t="s">
        <v>88</v>
      </c>
      <c r="B149" s="83"/>
      <c r="C149" s="36"/>
      <c r="D149" s="36"/>
      <c r="E149" s="6"/>
      <c r="F149" s="6"/>
      <c r="M149" s="95"/>
      <c r="Q149" s="96"/>
      <c r="R149" s="236"/>
      <c r="T149" s="94"/>
      <c r="U149" s="90"/>
    </row>
    <row r="150" spans="1:18" ht="33" customHeight="1">
      <c r="A150" s="233" t="s">
        <v>89</v>
      </c>
      <c r="B150" s="83"/>
      <c r="C150" s="36"/>
      <c r="D150" s="36"/>
      <c r="E150" s="6"/>
      <c r="F150" s="1"/>
      <c r="R150" s="236"/>
    </row>
    <row r="151" spans="1:18" ht="33" customHeight="1">
      <c r="A151" s="233" t="s">
        <v>90</v>
      </c>
      <c r="B151" s="83"/>
      <c r="C151" s="36"/>
      <c r="D151" s="36"/>
      <c r="E151" s="8"/>
      <c r="F151" s="8"/>
      <c r="R151" s="236"/>
    </row>
    <row r="152" spans="1:18" ht="33" customHeight="1">
      <c r="A152" s="233" t="s">
        <v>91</v>
      </c>
      <c r="B152" s="83"/>
      <c r="C152" s="36"/>
      <c r="D152" s="36"/>
      <c r="E152" s="8"/>
      <c r="F152" s="8"/>
      <c r="R152" s="236"/>
    </row>
    <row r="153" spans="1:18" ht="33.75" customHeight="1">
      <c r="A153" s="233" t="s">
        <v>92</v>
      </c>
      <c r="B153" s="83"/>
      <c r="C153" s="36"/>
      <c r="D153" s="36"/>
      <c r="E153" s="8"/>
      <c r="F153" s="8"/>
      <c r="R153" s="236"/>
    </row>
    <row r="154" spans="1:18" ht="33" customHeight="1">
      <c r="A154" s="233" t="s">
        <v>93</v>
      </c>
      <c r="B154" s="83"/>
      <c r="C154" s="36"/>
      <c r="D154" s="36"/>
      <c r="E154" s="1"/>
      <c r="F154" s="9"/>
      <c r="R154" s="236"/>
    </row>
    <row r="155" spans="1:6" ht="33" customHeight="1">
      <c r="A155" s="233" t="s">
        <v>94</v>
      </c>
      <c r="B155" s="83"/>
      <c r="C155" s="36"/>
      <c r="D155" s="36"/>
      <c r="E155" s="1"/>
      <c r="F155" s="1"/>
    </row>
    <row r="156" spans="1:6" ht="33" customHeight="1">
      <c r="A156" s="233" t="s">
        <v>95</v>
      </c>
      <c r="B156" s="83"/>
      <c r="C156" s="36"/>
      <c r="D156" s="36"/>
      <c r="E156" s="1"/>
      <c r="F156" s="1"/>
    </row>
    <row r="157" spans="1:6" ht="33" customHeight="1">
      <c r="A157" s="233"/>
      <c r="B157" s="83"/>
      <c r="C157" s="36"/>
      <c r="D157" s="36"/>
      <c r="E157" s="1"/>
      <c r="F157" s="1"/>
    </row>
    <row r="158" spans="1:6" ht="33" customHeight="1">
      <c r="A158" s="234" t="s">
        <v>96</v>
      </c>
      <c r="B158" s="83"/>
      <c r="C158" s="36"/>
      <c r="D158" s="36"/>
      <c r="E158" s="1"/>
      <c r="F158" s="1"/>
    </row>
    <row r="160" ht="33" customHeight="1">
      <c r="A160" s="57" t="s">
        <v>817</v>
      </c>
    </row>
  </sheetData>
  <sheetProtection/>
  <mergeCells count="106">
    <mergeCell ref="T90:T93"/>
    <mergeCell ref="U90:U93"/>
    <mergeCell ref="G110:G111"/>
    <mergeCell ref="A110:A111"/>
    <mergeCell ref="B110:B111"/>
    <mergeCell ref="C110:C111"/>
    <mergeCell ref="D110:D111"/>
    <mergeCell ref="E110:E111"/>
    <mergeCell ref="F110:F111"/>
    <mergeCell ref="A90:A93"/>
    <mergeCell ref="B90:B93"/>
    <mergeCell ref="C90:C93"/>
    <mergeCell ref="D90:D93"/>
    <mergeCell ref="E90:E93"/>
    <mergeCell ref="F90:F93"/>
    <mergeCell ref="A79:A80"/>
    <mergeCell ref="F79:F80"/>
    <mergeCell ref="T81:T82"/>
    <mergeCell ref="B79:B80"/>
    <mergeCell ref="C79:C80"/>
    <mergeCell ref="D79:D80"/>
    <mergeCell ref="E79:E80"/>
    <mergeCell ref="T79:T80"/>
    <mergeCell ref="K79:K80"/>
    <mergeCell ref="M79:M80"/>
    <mergeCell ref="N79:N80"/>
    <mergeCell ref="O79:O80"/>
    <mergeCell ref="U81:U82"/>
    <mergeCell ref="A81:A82"/>
    <mergeCell ref="B81:B82"/>
    <mergeCell ref="C81:C82"/>
    <mergeCell ref="D81:D82"/>
    <mergeCell ref="E81:E82"/>
    <mergeCell ref="F81:F82"/>
    <mergeCell ref="G81:G82"/>
    <mergeCell ref="I81:I82"/>
    <mergeCell ref="J81:J82"/>
    <mergeCell ref="I47:I48"/>
    <mergeCell ref="J47:J48"/>
    <mergeCell ref="K47:K48"/>
    <mergeCell ref="K52:K53"/>
    <mergeCell ref="T47:T48"/>
    <mergeCell ref="T52:T53"/>
    <mergeCell ref="T49:T50"/>
    <mergeCell ref="G52:G53"/>
    <mergeCell ref="I52:I53"/>
    <mergeCell ref="J52:J53"/>
    <mergeCell ref="A47:A48"/>
    <mergeCell ref="B47:B48"/>
    <mergeCell ref="C47:C48"/>
    <mergeCell ref="D47:D48"/>
    <mergeCell ref="E47:E48"/>
    <mergeCell ref="F47:F48"/>
    <mergeCell ref="G47:G48"/>
    <mergeCell ref="A52:A53"/>
    <mergeCell ref="B52:B53"/>
    <mergeCell ref="C52:C53"/>
    <mergeCell ref="D52:D53"/>
    <mergeCell ref="E52:E53"/>
    <mergeCell ref="F52:F53"/>
    <mergeCell ref="M147:N147"/>
    <mergeCell ref="A146:L146"/>
    <mergeCell ref="A147:L147"/>
    <mergeCell ref="A1:U1"/>
    <mergeCell ref="A4:U4"/>
    <mergeCell ref="A3:U3"/>
    <mergeCell ref="A2:U2"/>
    <mergeCell ref="A145:K145"/>
    <mergeCell ref="M146:N146"/>
    <mergeCell ref="O146:S146"/>
    <mergeCell ref="A27:A28"/>
    <mergeCell ref="B27:B28"/>
    <mergeCell ref="C27:C28"/>
    <mergeCell ref="D27:D28"/>
    <mergeCell ref="E27:E28"/>
    <mergeCell ref="F27:F28"/>
    <mergeCell ref="U27:U28"/>
    <mergeCell ref="G27:G28"/>
    <mergeCell ref="I27:I28"/>
    <mergeCell ref="J27:J28"/>
    <mergeCell ref="K27:K28"/>
    <mergeCell ref="L27:L28"/>
    <mergeCell ref="T27:T28"/>
    <mergeCell ref="U49:U50"/>
    <mergeCell ref="E49:E50"/>
    <mergeCell ref="F49:F50"/>
    <mergeCell ref="G49:G50"/>
    <mergeCell ref="A49:A50"/>
    <mergeCell ref="B49:B50"/>
    <mergeCell ref="C49:C50"/>
    <mergeCell ref="D49:D50"/>
    <mergeCell ref="I110:I111"/>
    <mergeCell ref="J110:J111"/>
    <mergeCell ref="H49:H50"/>
    <mergeCell ref="I49:I50"/>
    <mergeCell ref="J49:J50"/>
    <mergeCell ref="K49:K50"/>
    <mergeCell ref="K81:K82"/>
    <mergeCell ref="P79:P80"/>
    <mergeCell ref="G90:G93"/>
    <mergeCell ref="I90:I93"/>
    <mergeCell ref="J90:J93"/>
    <mergeCell ref="K90:K93"/>
    <mergeCell ref="G79:G80"/>
    <mergeCell ref="I79:I80"/>
    <mergeCell ref="J79:J80"/>
  </mergeCells>
  <printOptions horizontalCentered="1"/>
  <pageMargins left="0" right="0" top="0.5905511811023623" bottom="0.3937007874015748" header="0.5118110236220472" footer="0.5118110236220472"/>
  <pageSetup fitToHeight="4" fitToWidth="1"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63.00390625" style="211" customWidth="1"/>
    <col min="2" max="3" width="9.140625" style="211" hidden="1" customWidth="1"/>
    <col min="4" max="4" width="23.7109375" style="211" hidden="1" customWidth="1"/>
    <col min="5" max="5" width="21.140625" style="211" bestFit="1" customWidth="1"/>
    <col min="6" max="6" width="34.140625" style="211" customWidth="1"/>
    <col min="7" max="7" width="28.421875" style="211" bestFit="1" customWidth="1"/>
    <col min="8" max="8" width="33.00390625" style="211" bestFit="1" customWidth="1"/>
    <col min="9" max="9" width="40.140625" style="211" bestFit="1" customWidth="1"/>
    <col min="10" max="16384" width="9.140625" style="211" customWidth="1"/>
  </cols>
  <sheetData>
    <row r="1" spans="1:9" ht="24.75" customHeight="1">
      <c r="A1" s="1202" t="s">
        <v>18</v>
      </c>
      <c r="B1" s="1202"/>
      <c r="C1" s="1202"/>
      <c r="D1" s="1202"/>
      <c r="E1" s="1202"/>
      <c r="F1" s="1202"/>
      <c r="G1" s="1202"/>
      <c r="H1" s="1202"/>
      <c r="I1" s="1202"/>
    </row>
    <row r="2" spans="1:9" ht="24.75" customHeight="1">
      <c r="A2" s="1202" t="s">
        <v>19</v>
      </c>
      <c r="B2" s="1202"/>
      <c r="C2" s="1202"/>
      <c r="D2" s="1202"/>
      <c r="E2" s="1202"/>
      <c r="F2" s="1202"/>
      <c r="G2" s="1202"/>
      <c r="H2" s="1202"/>
      <c r="I2" s="1202"/>
    </row>
    <row r="3" spans="1:9" ht="24.75" customHeight="1">
      <c r="A3" s="1202" t="s">
        <v>1211</v>
      </c>
      <c r="B3" s="1202"/>
      <c r="C3" s="1202"/>
      <c r="D3" s="1202"/>
      <c r="E3" s="1202"/>
      <c r="F3" s="1202"/>
      <c r="G3" s="1202"/>
      <c r="H3" s="1202"/>
      <c r="I3" s="1202"/>
    </row>
    <row r="4" spans="1:9" ht="24.75" customHeight="1">
      <c r="A4" s="1202" t="s">
        <v>62</v>
      </c>
      <c r="B4" s="1202"/>
      <c r="C4" s="1202"/>
      <c r="D4" s="1202"/>
      <c r="E4" s="1202"/>
      <c r="F4" s="1202"/>
      <c r="G4" s="1202"/>
      <c r="H4" s="1202"/>
      <c r="I4" s="1202"/>
    </row>
    <row r="5" spans="1:9" ht="15">
      <c r="A5" s="212"/>
      <c r="B5" s="212"/>
      <c r="C5" s="212"/>
      <c r="D5" s="212"/>
      <c r="E5" s="212"/>
      <c r="F5" s="212"/>
      <c r="G5" s="212"/>
      <c r="H5" s="212"/>
      <c r="I5" s="212"/>
    </row>
    <row r="6" spans="1:9" ht="15">
      <c r="A6" s="1202" t="s">
        <v>63</v>
      </c>
      <c r="B6" s="1202"/>
      <c r="C6" s="1202"/>
      <c r="D6" s="1202"/>
      <c r="E6" s="1202"/>
      <c r="F6" s="1202"/>
      <c r="G6" s="1202"/>
      <c r="H6" s="1202"/>
      <c r="I6" s="1202"/>
    </row>
    <row r="7" ht="15.75" thickBot="1"/>
    <row r="8" spans="1:9" s="213" customFormat="1" ht="19.5" customHeight="1">
      <c r="A8" s="1203" t="s">
        <v>64</v>
      </c>
      <c r="B8" s="1204"/>
      <c r="C8" s="1204"/>
      <c r="D8" s="1204"/>
      <c r="E8" s="1207">
        <v>2016</v>
      </c>
      <c r="F8" s="1207"/>
      <c r="G8" s="1207"/>
      <c r="H8" s="1207"/>
      <c r="I8" s="1208"/>
    </row>
    <row r="9" spans="1:9" ht="54" customHeight="1" thickBot="1">
      <c r="A9" s="1205"/>
      <c r="B9" s="1206"/>
      <c r="C9" s="1206"/>
      <c r="D9" s="1206"/>
      <c r="E9" s="214" t="s">
        <v>65</v>
      </c>
      <c r="F9" s="215" t="s">
        <v>66</v>
      </c>
      <c r="G9" s="215" t="s">
        <v>67</v>
      </c>
      <c r="H9" s="570" t="s">
        <v>68</v>
      </c>
      <c r="I9" s="571" t="s">
        <v>69</v>
      </c>
    </row>
    <row r="10" spans="1:9" s="220" customFormat="1" ht="24.75" customHeight="1">
      <c r="A10" s="1198" t="s">
        <v>70</v>
      </c>
      <c r="B10" s="1199"/>
      <c r="C10" s="1199"/>
      <c r="D10" s="1199"/>
      <c r="E10" s="216">
        <v>20</v>
      </c>
      <c r="F10" s="217">
        <v>993848.88</v>
      </c>
      <c r="G10" s="217">
        <v>1129897.79</v>
      </c>
      <c r="H10" s="568">
        <f aca="true" t="shared" si="0" ref="H10:H15">G10-F10</f>
        <v>136048.91000000003</v>
      </c>
      <c r="I10" s="569">
        <f aca="true" t="shared" si="1" ref="I10:I15">H10/G10</f>
        <v>0.12040815656432077</v>
      </c>
    </row>
    <row r="11" spans="1:9" s="220" customFormat="1" ht="24.75" customHeight="1">
      <c r="A11" s="1200" t="s">
        <v>71</v>
      </c>
      <c r="B11" s="1201"/>
      <c r="C11" s="1201"/>
      <c r="D11" s="1201"/>
      <c r="E11" s="221">
        <v>7</v>
      </c>
      <c r="F11" s="222">
        <v>2010527</v>
      </c>
      <c r="G11" s="222">
        <v>2281196.89</v>
      </c>
      <c r="H11" s="218">
        <f t="shared" si="0"/>
        <v>270669.89000000013</v>
      </c>
      <c r="I11" s="219">
        <f t="shared" si="1"/>
        <v>0.11865257715654702</v>
      </c>
    </row>
    <row r="12" spans="1:9" s="220" customFormat="1" ht="24.75" customHeight="1">
      <c r="A12" s="1200" t="s">
        <v>72</v>
      </c>
      <c r="B12" s="1201"/>
      <c r="C12" s="1201"/>
      <c r="D12" s="1201"/>
      <c r="E12" s="221" t="s">
        <v>24</v>
      </c>
      <c r="F12" s="221" t="s">
        <v>24</v>
      </c>
      <c r="G12" s="221" t="s">
        <v>24</v>
      </c>
      <c r="H12" s="221" t="s">
        <v>24</v>
      </c>
      <c r="I12" s="221" t="s">
        <v>24</v>
      </c>
    </row>
    <row r="13" spans="1:9" s="220" customFormat="1" ht="24.75" customHeight="1">
      <c r="A13" s="1200" t="s">
        <v>73</v>
      </c>
      <c r="B13" s="1201"/>
      <c r="C13" s="1201"/>
      <c r="D13" s="1201"/>
      <c r="E13" s="221">
        <v>7</v>
      </c>
      <c r="F13" s="222">
        <v>195074.72</v>
      </c>
      <c r="G13" s="222">
        <v>493353.48</v>
      </c>
      <c r="H13" s="218">
        <f t="shared" si="0"/>
        <v>298278.76</v>
      </c>
      <c r="I13" s="219">
        <f t="shared" si="1"/>
        <v>0.6045944177793172</v>
      </c>
    </row>
    <row r="14" spans="1:9" s="220" customFormat="1" ht="24.75" customHeight="1">
      <c r="A14" s="1200" t="s">
        <v>74</v>
      </c>
      <c r="B14" s="1201"/>
      <c r="C14" s="1201"/>
      <c r="D14" s="1201"/>
      <c r="E14" s="221">
        <v>115</v>
      </c>
      <c r="F14" s="222">
        <v>11263883.61</v>
      </c>
      <c r="G14" s="222">
        <v>17528263.32</v>
      </c>
      <c r="H14" s="218">
        <f t="shared" si="0"/>
        <v>6264379.710000001</v>
      </c>
      <c r="I14" s="219">
        <f t="shared" si="1"/>
        <v>0.35738735752858375</v>
      </c>
    </row>
    <row r="15" spans="1:9" s="220" customFormat="1" ht="24.75" customHeight="1">
      <c r="A15" s="1200" t="s">
        <v>75</v>
      </c>
      <c r="B15" s="1201"/>
      <c r="C15" s="1201"/>
      <c r="D15" s="1201"/>
      <c r="E15" s="221">
        <v>126</v>
      </c>
      <c r="F15" s="222">
        <v>343404.54</v>
      </c>
      <c r="G15" s="222">
        <v>434475.68</v>
      </c>
      <c r="H15" s="218">
        <f t="shared" si="0"/>
        <v>91071.14000000001</v>
      </c>
      <c r="I15" s="219">
        <f t="shared" si="1"/>
        <v>0.20961159437048354</v>
      </c>
    </row>
    <row r="16" spans="1:9" s="220" customFormat="1" ht="24.75" customHeight="1" thickBot="1">
      <c r="A16" s="1185" t="s">
        <v>76</v>
      </c>
      <c r="B16" s="1186"/>
      <c r="C16" s="1186"/>
      <c r="D16" s="1186"/>
      <c r="E16" s="223" t="s">
        <v>24</v>
      </c>
      <c r="F16" s="223" t="s">
        <v>24</v>
      </c>
      <c r="G16" s="223" t="s">
        <v>24</v>
      </c>
      <c r="H16" s="223" t="s">
        <v>24</v>
      </c>
      <c r="I16" s="223" t="s">
        <v>24</v>
      </c>
    </row>
    <row r="17" spans="1:9" s="220" customFormat="1" ht="24.75" customHeight="1" thickBot="1">
      <c r="A17" s="1187" t="s">
        <v>77</v>
      </c>
      <c r="B17" s="1188"/>
      <c r="C17" s="1188"/>
      <c r="D17" s="1189"/>
      <c r="E17" s="224">
        <f>SUM(E10:E16)</f>
        <v>275</v>
      </c>
      <c r="F17" s="225">
        <f>SUM(F10:F16)</f>
        <v>14806738.749999998</v>
      </c>
      <c r="G17" s="572">
        <f>SUM(G10:G16)</f>
        <v>21867187.16</v>
      </c>
      <c r="H17" s="574">
        <f>SUM(H10,H13:H15)</f>
        <v>6789778.5200000005</v>
      </c>
      <c r="I17" s="573">
        <f>H17/G17*100%</f>
        <v>0.3105007731593404</v>
      </c>
    </row>
    <row r="18" spans="1:9" s="220" customFormat="1" ht="24.75" customHeight="1">
      <c r="A18" s="1190" t="s">
        <v>78</v>
      </c>
      <c r="B18" s="1191"/>
      <c r="C18" s="1191"/>
      <c r="D18" s="1191"/>
      <c r="E18" s="1191"/>
      <c r="F18" s="1192">
        <f>H17</f>
        <v>6789778.5200000005</v>
      </c>
      <c r="G18" s="1192"/>
      <c r="H18" s="1192"/>
      <c r="I18" s="1193"/>
    </row>
    <row r="19" spans="1:9" s="220" customFormat="1" ht="24.75" customHeight="1" thickBot="1">
      <c r="A19" s="1194" t="s">
        <v>79</v>
      </c>
      <c r="B19" s="1195"/>
      <c r="C19" s="1195"/>
      <c r="D19" s="1195"/>
      <c r="E19" s="1195" t="s">
        <v>24</v>
      </c>
      <c r="F19" s="1196">
        <f>I17</f>
        <v>0.3105007731593404</v>
      </c>
      <c r="G19" s="1196"/>
      <c r="H19" s="1196"/>
      <c r="I19" s="1197"/>
    </row>
    <row r="20" spans="1:9" s="213" customFormat="1" ht="24.75" customHeight="1" thickBot="1">
      <c r="A20" s="1178" t="s">
        <v>80</v>
      </c>
      <c r="B20" s="1179"/>
      <c r="C20" s="1179"/>
      <c r="D20" s="1179"/>
      <c r="E20" s="1179" t="s">
        <v>24</v>
      </c>
      <c r="F20" s="1180">
        <f>E17</f>
        <v>275</v>
      </c>
      <c r="G20" s="1180"/>
      <c r="H20" s="1180"/>
      <c r="I20" s="1181"/>
    </row>
    <row r="21" spans="1:9" ht="15">
      <c r="A21" s="226"/>
      <c r="B21" s="226"/>
      <c r="C21" s="226"/>
      <c r="D21" s="226"/>
      <c r="E21" s="226"/>
      <c r="G21" s="226"/>
      <c r="H21" s="226"/>
      <c r="I21" s="226"/>
    </row>
    <row r="22" spans="1:9" ht="15">
      <c r="A22" s="1182" t="s">
        <v>81</v>
      </c>
      <c r="B22" s="1182"/>
      <c r="C22" s="1182"/>
      <c r="D22" s="1182"/>
      <c r="E22" s="1182"/>
      <c r="F22" s="1182"/>
      <c r="G22" s="1182"/>
      <c r="H22" s="1182"/>
      <c r="I22" s="1182"/>
    </row>
    <row r="23" spans="1:9" ht="15">
      <c r="A23" s="227"/>
      <c r="B23" s="227"/>
      <c r="C23" s="227"/>
      <c r="D23" s="227"/>
      <c r="E23" s="227"/>
      <c r="F23" s="227"/>
      <c r="G23" s="227"/>
      <c r="H23" s="227"/>
      <c r="I23" s="227"/>
    </row>
    <row r="24" spans="1:9" ht="15.75">
      <c r="A24" s="228" t="s">
        <v>1212</v>
      </c>
      <c r="B24" s="229"/>
      <c r="C24" s="229"/>
      <c r="D24" s="229"/>
      <c r="E24" s="229"/>
      <c r="F24" s="229"/>
      <c r="G24" s="229"/>
      <c r="H24" s="229"/>
      <c r="I24" s="229"/>
    </row>
    <row r="25" spans="1:8" ht="15">
      <c r="A25" s="1183" t="s">
        <v>82</v>
      </c>
      <c r="B25" s="1183"/>
      <c r="C25" s="1183"/>
      <c r="D25" s="1183"/>
      <c r="E25" s="1183"/>
      <c r="F25" s="1183"/>
      <c r="G25" s="1183"/>
      <c r="H25" s="1183"/>
    </row>
    <row r="26" spans="1:8" ht="15">
      <c r="A26" s="230"/>
      <c r="B26" s="230"/>
      <c r="C26" s="230"/>
      <c r="D26" s="230"/>
      <c r="E26" s="230"/>
      <c r="F26" s="230"/>
      <c r="G26" s="230"/>
      <c r="H26" s="230"/>
    </row>
    <row r="27" spans="1:8" ht="15">
      <c r="A27" s="229" t="s">
        <v>1213</v>
      </c>
      <c r="B27" s="231"/>
      <c r="C27" s="231"/>
      <c r="D27" s="231"/>
      <c r="E27" s="231"/>
      <c r="F27" s="231"/>
      <c r="G27" s="231"/>
      <c r="H27" s="231"/>
    </row>
    <row r="28" spans="1:9" ht="15">
      <c r="A28" s="1183" t="s">
        <v>83</v>
      </c>
      <c r="B28" s="1183"/>
      <c r="C28" s="1183"/>
      <c r="D28" s="1183"/>
      <c r="E28" s="1183"/>
      <c r="F28" s="1183"/>
      <c r="G28" s="1183"/>
      <c r="H28" s="1183"/>
      <c r="I28" s="226"/>
    </row>
    <row r="29" spans="1:9" ht="15">
      <c r="A29" s="230"/>
      <c r="B29" s="230"/>
      <c r="C29" s="230"/>
      <c r="D29" s="230"/>
      <c r="E29" s="230"/>
      <c r="F29" s="230"/>
      <c r="G29" s="230"/>
      <c r="H29" s="230"/>
      <c r="I29" s="226"/>
    </row>
    <row r="30" spans="6:9" s="213" customFormat="1" ht="30" customHeight="1">
      <c r="F30" s="1184" t="s">
        <v>84</v>
      </c>
      <c r="G30" s="1184"/>
      <c r="H30" s="1184"/>
      <c r="I30" s="1184"/>
    </row>
    <row r="31" spans="6:9" s="213" customFormat="1" ht="30" customHeight="1">
      <c r="F31" s="1177" t="s">
        <v>85</v>
      </c>
      <c r="G31" s="1177"/>
      <c r="H31" s="1177"/>
      <c r="I31" s="1177"/>
    </row>
    <row r="32" spans="6:9" s="213" customFormat="1" ht="30" customHeight="1">
      <c r="F32" s="1177" t="s">
        <v>86</v>
      </c>
      <c r="G32" s="1177"/>
      <c r="H32" s="1177"/>
      <c r="I32" s="1177"/>
    </row>
  </sheetData>
  <sheetProtection/>
  <mergeCells count="27">
    <mergeCell ref="A1:I1"/>
    <mergeCell ref="A2:I2"/>
    <mergeCell ref="A3:I3"/>
    <mergeCell ref="A4:I4"/>
    <mergeCell ref="A6:I6"/>
    <mergeCell ref="A8:D9"/>
    <mergeCell ref="E8:I8"/>
    <mergeCell ref="A10:D10"/>
    <mergeCell ref="A11:D11"/>
    <mergeCell ref="A12:D12"/>
    <mergeCell ref="A13:D13"/>
    <mergeCell ref="A14:D14"/>
    <mergeCell ref="A15:D15"/>
    <mergeCell ref="A16:D16"/>
    <mergeCell ref="A17:D17"/>
    <mergeCell ref="A18:E18"/>
    <mergeCell ref="F18:I18"/>
    <mergeCell ref="A19:E19"/>
    <mergeCell ref="F19:I19"/>
    <mergeCell ref="F31:I31"/>
    <mergeCell ref="F32:I32"/>
    <mergeCell ref="A20:E20"/>
    <mergeCell ref="F20:I20"/>
    <mergeCell ref="A22:I22"/>
    <mergeCell ref="A25:H25"/>
    <mergeCell ref="A28:H28"/>
    <mergeCell ref="F30:I30"/>
  </mergeCells>
  <hyperlinks>
    <hyperlink ref="A25" r:id="rId1" display="http://www.mp.rs.gov.br/licitacao/pgn/id46.htm, Licitações Encerradas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Procuradoria-Geral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Folha Resumo : Folha Resumo</dc:title>
  <dc:subject/>
  <dc:creator>Ministério Público</dc:creator>
  <cp:keywords/>
  <dc:description/>
  <cp:lastModifiedBy>Padrao</cp:lastModifiedBy>
  <cp:lastPrinted>2017-01-16T18:49:08Z</cp:lastPrinted>
  <dcterms:created xsi:type="dcterms:W3CDTF">1999-08-03T13:27:02Z</dcterms:created>
  <dcterms:modified xsi:type="dcterms:W3CDTF">2017-01-16T18:59:57Z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